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omments1.xml" ContentType="application/vnd.openxmlformats-officedocument.spreadsheetml.comments+xml"/>
  <Override PartName="/xl/ink/ink1.xml" ContentType="application/inkml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dustinlloyd/Downloads/"/>
    </mc:Choice>
  </mc:AlternateContent>
  <xr:revisionPtr revIDLastSave="0" documentId="13_ncr:1_{E063A494-F938-7F4C-B48B-4D79D6642E0A}" xr6:coauthVersionLast="47" xr6:coauthVersionMax="47" xr10:uidLastSave="{00000000-0000-0000-0000-000000000000}"/>
  <bookViews>
    <workbookView xWindow="0" yWindow="660" windowWidth="30240" windowHeight="18980" activeTab="1" xr2:uid="{5607B777-09E0-4EDC-B53D-4AEA589F168A}"/>
  </bookViews>
  <sheets>
    <sheet name="Instructions" sheetId="3" r:id="rId1"/>
    <sheet name="Fillable Sheet" sheetId="1" r:id="rId2"/>
    <sheet name="Alt Data" sheetId="2" r:id="rId3"/>
    <sheet name="Notes" sheetId="4" r:id="rId4"/>
  </sheets>
  <definedNames>
    <definedName name="_xlnm.Print_Area" localSheetId="1">'Fillable Sheet'!$B$1:$O$52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2" l="1"/>
  <c r="C15" i="2"/>
  <c r="C16" i="2"/>
  <c r="C10" i="2"/>
  <c r="C11" i="2"/>
  <c r="C12" i="2"/>
  <c r="C13" i="2"/>
  <c r="C14" i="2"/>
  <c r="C14" i="4"/>
  <c r="D14" i="4" s="1"/>
  <c r="C15" i="4"/>
  <c r="C16" i="4"/>
  <c r="C17" i="4"/>
  <c r="C13" i="4"/>
  <c r="G14" i="4"/>
  <c r="H14" i="4" s="1"/>
  <c r="G16" i="4"/>
  <c r="H16" i="4" s="1"/>
  <c r="D16" i="4"/>
  <c r="G17" i="4"/>
  <c r="H17" i="4" s="1"/>
  <c r="D17" i="4"/>
  <c r="G15" i="4"/>
  <c r="H15" i="4" s="1"/>
  <c r="D15" i="4"/>
  <c r="G13" i="4"/>
  <c r="H13" i="4" s="1"/>
  <c r="E14" i="4" l="1"/>
  <c r="F14" i="4"/>
  <c r="F16" i="4"/>
  <c r="E16" i="4"/>
  <c r="F17" i="4"/>
  <c r="E17" i="4"/>
  <c r="F15" i="4"/>
  <c r="E15" i="4"/>
  <c r="D3" i="4" l="1"/>
  <c r="E3" i="4" s="1"/>
  <c r="D5" i="4"/>
  <c r="F5" i="4" s="1"/>
  <c r="D6" i="4"/>
  <c r="F6" i="4" s="1"/>
  <c r="D7" i="4"/>
  <c r="F7" i="4" s="1"/>
  <c r="D8" i="4"/>
  <c r="F8" i="4" s="1"/>
  <c r="D9" i="4"/>
  <c r="F9" i="4" s="1"/>
  <c r="D4" i="4"/>
  <c r="F4" i="4" s="1"/>
  <c r="H9" i="4"/>
  <c r="H4" i="4"/>
  <c r="H6" i="4"/>
  <c r="H7" i="4"/>
  <c r="H8" i="4"/>
  <c r="H5" i="4"/>
  <c r="H3" i="4"/>
  <c r="F3" i="4" l="1"/>
  <c r="E9" i="4"/>
  <c r="E8" i="4"/>
  <c r="E7" i="4"/>
  <c r="E6" i="4"/>
  <c r="E5" i="4"/>
  <c r="E4" i="4"/>
  <c r="C22" i="2" l="1"/>
  <c r="C47" i="1"/>
  <c r="C39" i="2"/>
  <c r="C40" i="2"/>
  <c r="J49" i="1" l="1"/>
  <c r="K51" i="1"/>
  <c r="L47" i="1"/>
  <c r="H47" i="1" s="1"/>
  <c r="L22" i="1"/>
  <c r="L34" i="1"/>
  <c r="E19" i="1"/>
  <c r="E31" i="1"/>
  <c r="L23" i="1"/>
  <c r="L35" i="1"/>
  <c r="E20" i="1"/>
  <c r="E32" i="1"/>
  <c r="L12" i="1"/>
  <c r="L24" i="1"/>
  <c r="L36" i="1"/>
  <c r="E21" i="1"/>
  <c r="E33" i="1"/>
  <c r="L13" i="1"/>
  <c r="L25" i="1"/>
  <c r="L37" i="1"/>
  <c r="E22" i="1"/>
  <c r="E34" i="1"/>
  <c r="L14" i="1"/>
  <c r="L26" i="1"/>
  <c r="L11" i="1"/>
  <c r="E23" i="1"/>
  <c r="E35" i="1"/>
  <c r="L27" i="1"/>
  <c r="E12" i="1"/>
  <c r="E24" i="1"/>
  <c r="E36" i="1"/>
  <c r="L16" i="1"/>
  <c r="L28" i="1"/>
  <c r="E13" i="1"/>
  <c r="E25" i="1"/>
  <c r="E37" i="1"/>
  <c r="L17" i="1"/>
  <c r="L29" i="1"/>
  <c r="E14" i="1"/>
  <c r="E26" i="1"/>
  <c r="E11" i="1"/>
  <c r="L18" i="1"/>
  <c r="L30" i="1"/>
  <c r="E15" i="1"/>
  <c r="E27" i="1"/>
  <c r="L19" i="1"/>
  <c r="L31" i="1"/>
  <c r="E16" i="1"/>
  <c r="E28" i="1"/>
  <c r="L20" i="1"/>
  <c r="L32" i="1"/>
  <c r="E17" i="1"/>
  <c r="E29" i="1"/>
  <c r="L21" i="1"/>
  <c r="L33" i="1"/>
  <c r="E18" i="1"/>
  <c r="E30" i="1"/>
  <c r="L15" i="1"/>
  <c r="H5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11" i="1"/>
  <c r="D30" i="1"/>
  <c r="D31" i="1"/>
  <c r="D32" i="1"/>
  <c r="D33" i="1"/>
  <c r="D34" i="1"/>
  <c r="D35" i="1"/>
  <c r="D36" i="1"/>
  <c r="D37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C111" i="1" l="1"/>
  <c r="C97" i="1"/>
  <c r="C56" i="1"/>
  <c r="C79" i="1"/>
  <c r="C123" i="1"/>
  <c r="C70" i="1"/>
  <c r="C81" i="1"/>
  <c r="C101" i="1"/>
  <c r="C67" i="1"/>
  <c r="C57" i="1"/>
  <c r="C69" i="1"/>
  <c r="C89" i="1"/>
  <c r="C100" i="1"/>
  <c r="C112" i="1"/>
  <c r="C124" i="1"/>
  <c r="C58" i="1"/>
  <c r="C113" i="1"/>
  <c r="C63" i="1"/>
  <c r="C95" i="1"/>
  <c r="C120" i="1"/>
  <c r="C99" i="1"/>
  <c r="C59" i="1"/>
  <c r="C71" i="1"/>
  <c r="C91" i="1"/>
  <c r="C102" i="1"/>
  <c r="C114" i="1"/>
  <c r="C60" i="1"/>
  <c r="C72" i="1"/>
  <c r="C103" i="1"/>
  <c r="C115" i="1"/>
  <c r="C83" i="1"/>
  <c r="C104" i="1"/>
  <c r="C117" i="1"/>
  <c r="C84" i="1"/>
  <c r="C118" i="1"/>
  <c r="C64" i="1"/>
  <c r="C106" i="1"/>
  <c r="C65" i="1"/>
  <c r="C107" i="1"/>
  <c r="C66" i="1"/>
  <c r="C87" i="1"/>
  <c r="C108" i="1"/>
  <c r="C121" i="1"/>
  <c r="C78" i="1"/>
  <c r="C109" i="1"/>
  <c r="C61" i="1"/>
  <c r="C82" i="1"/>
  <c r="C92" i="1"/>
  <c r="C62" i="1"/>
  <c r="C93" i="1"/>
  <c r="C94" i="1"/>
  <c r="C85" i="1"/>
  <c r="C96" i="1"/>
  <c r="C77" i="1"/>
  <c r="C55" i="1"/>
  <c r="C26" i="2"/>
  <c r="C32" i="2"/>
  <c r="C47" i="2" l="1"/>
  <c r="C38" i="2"/>
  <c r="C37" i="2"/>
  <c r="C84" i="2"/>
  <c r="C115" i="2"/>
  <c r="C117" i="2"/>
  <c r="C30" i="2"/>
  <c r="C31" i="2"/>
  <c r="C72" i="2"/>
  <c r="C20" i="2"/>
  <c r="C35" i="2"/>
  <c r="C48" i="2"/>
  <c r="C49" i="2"/>
  <c r="C55" i="2"/>
  <c r="C64" i="2"/>
  <c r="C73" i="2"/>
  <c r="C80" i="2"/>
  <c r="C81" i="2"/>
  <c r="C94" i="2"/>
  <c r="C99" i="2"/>
  <c r="C119" i="2"/>
  <c r="C120" i="2"/>
  <c r="K12" i="1" l="1"/>
  <c r="D25" i="1"/>
  <c r="C105" i="2"/>
  <c r="C27" i="2"/>
  <c r="C107" i="2"/>
  <c r="C108" i="2"/>
  <c r="C109" i="2"/>
  <c r="C106" i="2"/>
  <c r="C125" i="2"/>
  <c r="C123" i="2"/>
  <c r="C116" i="2"/>
  <c r="C98" i="2"/>
  <c r="C88" i="2"/>
  <c r="C87" i="2"/>
  <c r="C46" i="2"/>
  <c r="C92" i="2"/>
  <c r="C93" i="2"/>
  <c r="C101" i="2"/>
  <c r="C104" i="2"/>
  <c r="D26" i="1" s="1"/>
  <c r="C62" i="2"/>
  <c r="C95" i="2"/>
  <c r="C28" i="2"/>
  <c r="C76" i="2" l="1"/>
  <c r="C24" i="2"/>
  <c r="C90" i="2"/>
  <c r="C23" i="2"/>
  <c r="C82" i="2"/>
  <c r="C78" i="2"/>
  <c r="C89" i="2"/>
  <c r="D15" i="1" s="1"/>
  <c r="C126" i="2"/>
  <c r="C86" i="2"/>
  <c r="C96" i="2"/>
  <c r="C33" i="2"/>
  <c r="C21" i="2"/>
  <c r="C124" i="2"/>
  <c r="C63" i="2"/>
  <c r="D13" i="1" s="1"/>
  <c r="C113" i="2"/>
  <c r="D16" i="1" s="1"/>
  <c r="C74" i="2"/>
  <c r="C77" i="2"/>
  <c r="J50" i="1"/>
  <c r="C102" i="2"/>
  <c r="C79" i="2"/>
  <c r="D17" i="1" s="1"/>
  <c r="C18" i="2"/>
  <c r="C59" i="2"/>
  <c r="D23" i="1" s="1"/>
  <c r="C70" i="2"/>
  <c r="D14" i="1" s="1"/>
  <c r="C103" i="2"/>
  <c r="C110" i="2"/>
  <c r="C111" i="2"/>
  <c r="D27" i="1" s="1"/>
  <c r="J48" i="1" l="1"/>
  <c r="C61" i="2"/>
  <c r="C100" i="2"/>
  <c r="C45" i="2"/>
  <c r="C44" i="2"/>
  <c r="D12" i="1" s="1"/>
  <c r="C43" i="2"/>
  <c r="C69" i="2"/>
  <c r="C19" i="2"/>
  <c r="C29" i="2"/>
  <c r="C34" i="2"/>
  <c r="C36" i="2"/>
  <c r="C41" i="2"/>
  <c r="D24" i="1" s="1"/>
  <c r="C42" i="2"/>
  <c r="D21" i="1" s="1"/>
  <c r="C50" i="2"/>
  <c r="C51" i="2"/>
  <c r="C52" i="2"/>
  <c r="C53" i="2"/>
  <c r="C54" i="2"/>
  <c r="D22" i="1" s="1"/>
  <c r="C56" i="2"/>
  <c r="C57" i="2"/>
  <c r="C58" i="2"/>
  <c r="C60" i="2"/>
  <c r="C66" i="2"/>
  <c r="D19" i="1" s="1"/>
  <c r="C67" i="2"/>
  <c r="C68" i="2"/>
  <c r="C71" i="2"/>
  <c r="C75" i="2"/>
  <c r="C83" i="2"/>
  <c r="C85" i="2"/>
  <c r="C91" i="2"/>
  <c r="C97" i="2"/>
  <c r="D18" i="1" s="1"/>
  <c r="C112" i="2"/>
  <c r="C114" i="2"/>
  <c r="C118" i="2"/>
  <c r="C121" i="2"/>
  <c r="D28" i="1" s="1"/>
  <c r="C122" i="2"/>
  <c r="D29" i="1" s="1"/>
  <c r="C9" i="2"/>
  <c r="K11" i="1" l="1"/>
  <c r="D20" i="1"/>
  <c r="D11" i="1"/>
  <c r="C49" i="1" l="1"/>
  <c r="C50" i="1" s="1"/>
  <c r="C48" i="1"/>
  <c r="K47" i="1" l="1"/>
  <c r="J47" i="1" s="1"/>
  <c r="C73" i="1"/>
  <c r="C110" i="1"/>
  <c r="C98" i="1"/>
  <c r="C122" i="1"/>
  <c r="C105" i="1"/>
  <c r="C74" i="1"/>
  <c r="C90" i="1"/>
  <c r="C119" i="1"/>
  <c r="C88" i="1"/>
  <c r="C80" i="1"/>
  <c r="C51" i="1"/>
  <c r="C86" i="1" l="1"/>
  <c r="C116" i="1"/>
  <c r="C75" i="1"/>
  <c r="C68" i="1"/>
  <c r="C76" i="1"/>
  <c r="C125" i="1" l="1" a="1"/>
  <c r="C125" i="1" s="1"/>
  <c r="J51" i="1" s="1"/>
  <c r="D13" i="4" l="1"/>
  <c r="E13" i="4" s="1"/>
  <c r="F13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Andy Rad</author>
  </authors>
  <commentList>
    <comment ref="J47" authorId="0" shapeId="0" xr:uid="{30F9060C-A7B4-4F6E-A357-F99AEA95B104}">
      <text>
        <r>
          <rPr>
            <b/>
            <sz val="9"/>
            <color indexed="81"/>
            <rFont val="Tahoma"/>
            <family val="2"/>
          </rPr>
          <t xml:space="preserve">% of Illiquidity/(Alt Liquidity + Liquid Assets)
</t>
        </r>
      </text>
    </comment>
    <comment ref="L47" authorId="0" shapeId="0" xr:uid="{5C60EBCE-4417-45BF-8B77-AD3A63E7DC5E}">
      <text>
        <r>
          <rPr>
            <b/>
            <sz val="9"/>
            <color indexed="81"/>
            <rFont val="Tahoma"/>
            <family val="2"/>
          </rPr>
          <t>Upper Limit</t>
        </r>
      </text>
    </comment>
    <comment ref="K51" authorId="0" shapeId="0" xr:uid="{F6D3F207-0A70-47E5-8011-DD919AB34D40}">
      <text>
        <r>
          <rPr>
            <b/>
            <sz val="9"/>
            <color indexed="81"/>
            <rFont val="Tahoma"/>
            <family val="2"/>
          </rPr>
          <t>Upper Limit</t>
        </r>
      </text>
    </comment>
  </commentList>
</comments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<sst xmlns="http://schemas.openxmlformats.org/spreadsheetml/2006/main" count="526" uniqueCount="265">
  <si>
    <t>Q &amp; A</t>
  </si>
  <si>
    <t>Q:</t>
  </si>
  <si>
    <t>A:</t>
  </si>
  <si>
    <t>Justify under Notes why the client should be approved.</t>
  </si>
  <si>
    <t>Discuss the overallocation with client and have an indemnificaiton form signed (to protect you and the firm)</t>
  </si>
  <si>
    <t>How to notate an alternative is liquidating in the next 60 days</t>
  </si>
  <si>
    <t>Enter the estimated value of the alternative after the upcoming liquidation event.</t>
  </si>
  <si>
    <t>Document the specifics on the modified alternative value under Notes.</t>
  </si>
  <si>
    <t>Determine the % of alts before the modification and if over 35% then an indemnification form needs to be signed (this is to protect you and the firm)</t>
  </si>
  <si>
    <t>Liquidity Needs &lt; 5 years (failed)</t>
  </si>
  <si>
    <t>High Net Worth Asset Staus (failed)</t>
  </si>
  <si>
    <t>High Net Worth Earning Status (failed)</t>
  </si>
  <si>
    <t>Document why the client should be placed in the alternative</t>
  </si>
  <si>
    <t>Alternative Asset Review Ticket</t>
  </si>
  <si>
    <t>Portfolio:</t>
  </si>
  <si>
    <t>Age of head of household:</t>
  </si>
  <si>
    <t>Total Assets with Advisor:</t>
  </si>
  <si>
    <t>Years until liquidity needs/retirement:</t>
  </si>
  <si>
    <t>Total Outside Liquid Assets:</t>
  </si>
  <si>
    <t>Current Client Income:</t>
  </si>
  <si>
    <t>Total Outside Illiquid Assets:</t>
  </si>
  <si>
    <t>Client Risk Tolerance:</t>
  </si>
  <si>
    <t>Currently Owned Alternatives</t>
  </si>
  <si>
    <t>Proposed New Alternatives</t>
  </si>
  <si>
    <t>Fund</t>
  </si>
  <si>
    <t>Current Value</t>
  </si>
  <si>
    <t>Account #</t>
  </si>
  <si>
    <t>US Energy Opportunity Zone</t>
  </si>
  <si>
    <t>Walton Fund 4</t>
  </si>
  <si>
    <t>Notes (required for fail justifications):</t>
  </si>
  <si>
    <t>Advisor:</t>
  </si>
  <si>
    <t>Date:</t>
  </si>
  <si>
    <t>Compliance:</t>
  </si>
  <si>
    <t>BACK OFFICE USE ONLY</t>
  </si>
  <si>
    <t>Total Assets</t>
  </si>
  <si>
    <t>Total Alternative Illiquidity</t>
  </si>
  <si>
    <t>Liquidity Needs &lt; 5 Years</t>
  </si>
  <si>
    <t>Total Alternative Liquidity</t>
  </si>
  <si>
    <t>Total Liquid Assets</t>
  </si>
  <si>
    <t>High Net Worth Earning Status ($200k)</t>
  </si>
  <si>
    <t>Total Non Liquid Assets</t>
  </si>
  <si>
    <t>Rev Code:</t>
  </si>
  <si>
    <t>Status</t>
  </si>
  <si>
    <t>Liquid</t>
  </si>
  <si>
    <t>Liquidation Phase</t>
  </si>
  <si>
    <t>Self liquidating - dependent upon sponsor</t>
  </si>
  <si>
    <t>Under Subscribed</t>
  </si>
  <si>
    <t>Typically 90 days redemptions</t>
  </si>
  <si>
    <t>Over Subscribed</t>
  </si>
  <si>
    <t>Typically 90 day redemptions are pro-rata</t>
  </si>
  <si>
    <t>Not Available</t>
  </si>
  <si>
    <t>No redemptions</t>
  </si>
  <si>
    <t>Liquidity</t>
  </si>
  <si>
    <t>%</t>
  </si>
  <si>
    <t>Alliant Strategic Fund II</t>
  </si>
  <si>
    <t>AB Capital</t>
  </si>
  <si>
    <t>Baseline CRE</t>
  </si>
  <si>
    <t>Boomerang</t>
  </si>
  <si>
    <t>Bourne Fund 7</t>
  </si>
  <si>
    <t>Buddy Mac Holdings (Series B Preferred)</t>
  </si>
  <si>
    <t>Business Development Corporation of America</t>
  </si>
  <si>
    <t>Carter Multi-Family Opportunity Fund</t>
  </si>
  <si>
    <t>Carter Validus REIT II</t>
  </si>
  <si>
    <t>CNL Sprott Strategic Asset Fund</t>
  </si>
  <si>
    <t>CNL Strategic Capital</t>
  </si>
  <si>
    <t>Conversus Stepstone (CPRIM)</t>
  </si>
  <si>
    <t>Crystal Hedge</t>
  </si>
  <si>
    <t>Crystal PE</t>
  </si>
  <si>
    <t>Elevation MHCA VI</t>
  </si>
  <si>
    <t>Elevation MHPI VII</t>
  </si>
  <si>
    <t>Elevation MHPI VIII</t>
  </si>
  <si>
    <t>Four Springs Capital</t>
  </si>
  <si>
    <t>FS Energy &amp; Power</t>
  </si>
  <si>
    <t>GPB Auto</t>
  </si>
  <si>
    <t>GPB Cold Storage</t>
  </si>
  <si>
    <t>GPB Holdings II</t>
  </si>
  <si>
    <t>Healthcare Trust (ARC)</t>
  </si>
  <si>
    <t>Highlands REIT</t>
  </si>
  <si>
    <t>Hines Global Income</t>
  </si>
  <si>
    <t>Hamilton Point PE</t>
  </si>
  <si>
    <t>Hamilton Point Fund 4</t>
  </si>
  <si>
    <t>Hamilton Point Hotels</t>
  </si>
  <si>
    <t>Hamilton Point XII</t>
  </si>
  <si>
    <t>Hamilton Point Fund 9</t>
  </si>
  <si>
    <t>Inland America REIT</t>
  </si>
  <si>
    <t>iSelect</t>
  </si>
  <si>
    <t>KBS REIT III</t>
  </si>
  <si>
    <t>KBS Strategic Opportunities REIT</t>
  </si>
  <si>
    <t>Lodging II</t>
  </si>
  <si>
    <t>Lodging QOZ</t>
  </si>
  <si>
    <t>Lightstone Real Estate Income</t>
  </si>
  <si>
    <t>Noble Royalty</t>
  </si>
  <si>
    <t>Northstar Healthcare Income</t>
  </si>
  <si>
    <t>Novu Normandy</t>
  </si>
  <si>
    <t>Other</t>
  </si>
  <si>
    <t>Peachtree 2022 Strategic Opportunity</t>
  </si>
  <si>
    <t>Peachtree Distressed Opportunity Fund</t>
  </si>
  <si>
    <t>Peachtree Sidecar</t>
  </si>
  <si>
    <t>Priority Income</t>
  </si>
  <si>
    <t>Sequoia Grove Fund</t>
  </si>
  <si>
    <t>Shopoff Credit Fund</t>
  </si>
  <si>
    <t>Sovereign Partners 4</t>
  </si>
  <si>
    <t>Sovereign Partners 4 w/ UBTI blocker</t>
  </si>
  <si>
    <t>SQN Venture Income</t>
  </si>
  <si>
    <t>STL Drilling</t>
  </si>
  <si>
    <t>Tasty Brands Fund 2</t>
  </si>
  <si>
    <t>Terra Secured Income Fund 7</t>
  </si>
  <si>
    <t>Trilinc</t>
  </si>
  <si>
    <t>UDF</t>
  </si>
  <si>
    <t>Vida Longevity</t>
  </si>
  <si>
    <t>Vinebrook</t>
  </si>
  <si>
    <t>Waveland IV</t>
  </si>
  <si>
    <t>Waveland V</t>
  </si>
  <si>
    <t>Waveland VI</t>
  </si>
  <si>
    <t>Gray Harbor</t>
  </si>
  <si>
    <t>Stepstone SPRING</t>
  </si>
  <si>
    <t>Stepstone SPRIM</t>
  </si>
  <si>
    <t>Elica One</t>
  </si>
  <si>
    <t>Shopoff DHS</t>
  </si>
  <si>
    <t>Silverado</t>
  </si>
  <si>
    <t>Walton Delaware DST</t>
  </si>
  <si>
    <t>Waveland VII</t>
  </si>
  <si>
    <t>US Energy 2024 Drilling Fund B</t>
  </si>
  <si>
    <t>US Energy 2022 Drilling Fund</t>
  </si>
  <si>
    <t>US Energy 2023 Drilling Fund</t>
  </si>
  <si>
    <t xml:space="preserve">US Energy 2024 Drilling Fund  </t>
  </si>
  <si>
    <t>DIRECT</t>
  </si>
  <si>
    <t>DRIP</t>
  </si>
  <si>
    <t>Whitehawk Preferred</t>
  </si>
  <si>
    <t>WhiteHawk Common</t>
  </si>
  <si>
    <t>Walton North Carolina Growth 2 DST</t>
  </si>
  <si>
    <t>Walton Global - Builder Land Financing Fund II</t>
  </si>
  <si>
    <t>True Life Fund III (TTLC)</t>
  </si>
  <si>
    <t>Tradebacked Fund 1</t>
  </si>
  <si>
    <t>TradeBacked Fund 4</t>
  </si>
  <si>
    <t>Stepstone (STRUX)</t>
  </si>
  <si>
    <t>Peachtree EB-5 Palmdale Lender, LLC</t>
  </si>
  <si>
    <t>Peachtree San Antonio OZ Fund (R Shares)</t>
  </si>
  <si>
    <t>NexPoint NREF Preferred</t>
  </si>
  <si>
    <t>Hamilton Point 14</t>
  </si>
  <si>
    <t>First Trust Hedge Equity Income</t>
  </si>
  <si>
    <t>First Trust Total Return Income</t>
  </si>
  <si>
    <t>CNL Venture Partners (Venture Capital)</t>
  </si>
  <si>
    <t>Carter Aphorio Inferstructure II</t>
  </si>
  <si>
    <t>Blackstone Real Estate Income Trust (BREIT)</t>
  </si>
  <si>
    <t>Mountain V 2025 Fund II</t>
  </si>
  <si>
    <t>CEDARst Development Fund</t>
  </si>
  <si>
    <t>CEDARst QOZ Fund</t>
  </si>
  <si>
    <t>Walton Delaware Growth 2 DST</t>
  </si>
  <si>
    <t>US Energy 2025 Drilling Fund</t>
  </si>
  <si>
    <t>US Energy Private Capital III</t>
  </si>
  <si>
    <t>US Energy Private Capital II</t>
  </si>
  <si>
    <t>US Energy Private Capital</t>
  </si>
  <si>
    <t>Walton Builder Land Fund III</t>
  </si>
  <si>
    <t>Purified (PRP Bakken II LP)</t>
  </si>
  <si>
    <t>Sponsor</t>
  </si>
  <si>
    <t>Conversus Stepstone (CSpring)</t>
  </si>
  <si>
    <t>Conversus Stepstone (Infrastructure)</t>
  </si>
  <si>
    <t>GPB</t>
  </si>
  <si>
    <t>Baseline-Lending</t>
  </si>
  <si>
    <t>Alliant-Subsidised Housing</t>
  </si>
  <si>
    <t>Boomerang-Lending</t>
  </si>
  <si>
    <t>Bourne-Senior Housing</t>
  </si>
  <si>
    <t>Buddy Mac-Rent To Own</t>
  </si>
  <si>
    <t>Franklin Lending</t>
  </si>
  <si>
    <t>Carter-Data Centers</t>
  </si>
  <si>
    <t>CEDARst-RealEstate</t>
  </si>
  <si>
    <t>CNL-Gold</t>
  </si>
  <si>
    <t>CNL-Levein</t>
  </si>
  <si>
    <t>CNL-DeepWorks</t>
  </si>
  <si>
    <t>CNL Asset Backed Lending</t>
  </si>
  <si>
    <t>CNL-Asset Backed Lending</t>
  </si>
  <si>
    <t>Stepstone-Private Equity</t>
  </si>
  <si>
    <t>Cyrstal-Numerous Companies</t>
  </si>
  <si>
    <t>Elevation-Manufactured Housing</t>
  </si>
  <si>
    <t>Elica-Simian Hedging</t>
  </si>
  <si>
    <t>First Trust-Hedged Income</t>
  </si>
  <si>
    <t>Four Springs - Real Estate</t>
  </si>
  <si>
    <t>Franklin Square - Lending</t>
  </si>
  <si>
    <t>Carter Aphorio Inferstructure I</t>
  </si>
  <si>
    <t>Carter-Real Estte</t>
  </si>
  <si>
    <t>Gray Harbor - Government</t>
  </si>
  <si>
    <t>Hines - BDC</t>
  </si>
  <si>
    <t>Hines - Real Estate</t>
  </si>
  <si>
    <t>Hamilton Point - Real Estate</t>
  </si>
  <si>
    <t>iSelect - Private Equity</t>
  </si>
  <si>
    <t>KBS - Real Estate</t>
  </si>
  <si>
    <t>Lodging - Hospitality</t>
  </si>
  <si>
    <t>Mountain V - Drilling</t>
  </si>
  <si>
    <t xml:space="preserve">NexPoint - Real Estate </t>
  </si>
  <si>
    <t>Noble Royalty - Royalty</t>
  </si>
  <si>
    <t>Novu - Real Estate</t>
  </si>
  <si>
    <t>Peachtree - Real Estate</t>
  </si>
  <si>
    <t>Peachtree - Hospitality</t>
  </si>
  <si>
    <t>Purified - Drilling</t>
  </si>
  <si>
    <t>Silverado - Real Estate</t>
  </si>
  <si>
    <t>Sovereign - Real Estate</t>
  </si>
  <si>
    <t>SQN - BDC</t>
  </si>
  <si>
    <t>STL - Drilling</t>
  </si>
  <si>
    <t>Tasty Brands - Private Equity</t>
  </si>
  <si>
    <t>Terra - Lending</t>
  </si>
  <si>
    <t>Tradebacked - Lending</t>
  </si>
  <si>
    <t>Trilinc - Lending</t>
  </si>
  <si>
    <t>UDF - Lending</t>
  </si>
  <si>
    <t>True Life - Real Estate</t>
  </si>
  <si>
    <t>US Energy - NonOp</t>
  </si>
  <si>
    <t>US Energy - Drilling</t>
  </si>
  <si>
    <t>Vida - Life Settlements</t>
  </si>
  <si>
    <t>Vinebrook - Real Estate</t>
  </si>
  <si>
    <t>Walton - Real Estate</t>
  </si>
  <si>
    <t>Waveland - NonOp</t>
  </si>
  <si>
    <t>Whitehawk</t>
  </si>
  <si>
    <t>% All</t>
  </si>
  <si>
    <t>Versity Sunstone Provo</t>
  </si>
  <si>
    <t>Versity - Real Estate</t>
  </si>
  <si>
    <t>Crystal-PE</t>
  </si>
  <si>
    <t>AB Capital-Lending</t>
  </si>
  <si>
    <t>Blackstone-REIT</t>
  </si>
  <si>
    <t>Healthcare Trust-Real Estate</t>
  </si>
  <si>
    <t>Highland-Real Estate</t>
  </si>
  <si>
    <t>Inland America-Real Estate</t>
  </si>
  <si>
    <t>Lightstone-Real Estate</t>
  </si>
  <si>
    <t>Northstar-Real Estate</t>
  </si>
  <si>
    <t>Priority Income-Lending</t>
  </si>
  <si>
    <t>Sequoia-Real Estate</t>
  </si>
  <si>
    <t>Shopoff-Real Estate</t>
  </si>
  <si>
    <t>Elica 1 QP</t>
  </si>
  <si>
    <t>5 day Liquidity</t>
  </si>
  <si>
    <t>Daily Liquid</t>
  </si>
  <si>
    <t>Cygnus Fund IV</t>
  </si>
  <si>
    <t>Cygnus-RealEstate</t>
  </si>
  <si>
    <t>Cygnus-Hedge</t>
  </si>
  <si>
    <t>Fund Sponsor/Category</t>
  </si>
  <si>
    <t>%Allocated</t>
  </si>
  <si>
    <t>Any Sponsor &gt; limit</t>
  </si>
  <si>
    <t>High Net Worth Asset Status ($1M)</t>
  </si>
  <si>
    <t>Bourne Fund 6</t>
  </si>
  <si>
    <t>Illiquidity is over  their range</t>
  </si>
  <si>
    <t>Liquidity is a function of what is fully liquid, composed of held outside liquid assets, what is liquid managed by Legacy, and that portion of Alts that are assigned a liquidity score (on tab Alt Data)</t>
  </si>
  <si>
    <t>Over $20M Net worth = 50%, $5-$20M = 40%, $2.5M-$5M = 30%, $1M-$2.5M=20%, under $1M=10%</t>
  </si>
  <si>
    <t>Single Sponsor concentration limit</t>
  </si>
  <si>
    <t>Over $20M Net worth = 12.5%, $5-$20M = 10%, $2.5M-$5M = 7.5%, $1M-$2.5M=5%, under $1M=2.5%</t>
  </si>
  <si>
    <t>Single Alt Limit</t>
  </si>
  <si>
    <t>Total Liq Alt Limit</t>
  </si>
  <si>
    <t>Total Net Assets</t>
  </si>
  <si>
    <t>Total Liquidity</t>
  </si>
  <si>
    <r>
      <t xml:space="preserve">Total Liq </t>
    </r>
    <r>
      <rPr>
        <b/>
        <sz val="11"/>
        <color theme="1"/>
        <rFont val="Calibri"/>
        <family val="2"/>
        <scheme val="minor"/>
      </rPr>
      <t>Alts</t>
    </r>
    <r>
      <rPr>
        <sz val="11"/>
        <color theme="1"/>
        <rFont val="Calibri"/>
        <family val="2"/>
        <scheme val="minor"/>
      </rPr>
      <t xml:space="preserve"> Limit</t>
    </r>
  </si>
  <si>
    <t>$999,000 Net worth, $300K of liquidity (including alt liquidity %), 10% max allocation =$30K, with 60% Alts then $48K can go into alts, single sponsor limit of 2.5% of net assets = $25K</t>
  </si>
  <si>
    <t>Test Calculator</t>
  </si>
  <si>
    <t>$1M Net worth, $200K of liquidity (including alt Liquidity)</t>
  </si>
  <si>
    <t>Total Public Interval Funds (60% liqudity)</t>
  </si>
  <si>
    <t>XXX</t>
  </si>
  <si>
    <t>Tot Alts @ 60% liquidity</t>
  </si>
  <si>
    <t>20260218-0725</t>
  </si>
  <si>
    <t>Cygnus Opportuity Fund</t>
  </si>
  <si>
    <t>Oxford Park Income Fund</t>
  </si>
  <si>
    <t>CNL Residential Credit Income Solutions</t>
  </si>
  <si>
    <t>The Wyoming Reserve</t>
  </si>
  <si>
    <t>Hamilton Point XV</t>
  </si>
  <si>
    <t>Tradebacked Fund 2</t>
  </si>
  <si>
    <t>US Energy 2026 Drilling Fund 1</t>
  </si>
  <si>
    <t>US Energy 2026 Institutional Drilling Fund</t>
  </si>
  <si>
    <t>US Energy QOZ IV</t>
  </si>
  <si>
    <t>The Wyoming Reserve - Gold</t>
  </si>
  <si>
    <t>Oxford Park - CLO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</si>
</sst>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%"/>
    <numFmt numFmtId="165" formatCode="_(&quot;$&quot;* #,##0_);_(&quot;$&quot;* \(#,##0\);_(&quot;$&quot;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indexed="81"/>
      <name val="Tahoma"/>
      <family val="2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6"/>
      <color theme="1"/>
      <name val="Arial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z val="8"/>
      <color theme="1"/>
      <name val="Aptos Narrow"/>
      <family val="2"/>
    </font>
    <font>
      <sz val="8"/>
      <color theme="1"/>
      <name val="Aptos Narrow"/>
      <family val="2"/>
    </font>
    <font>
      <b/>
      <sz val="10"/>
      <color theme="0"/>
      <name val="Arial"/>
      <family val="2"/>
    </font>
    <font>
      <sz val="9"/>
      <color theme="1"/>
      <name val="Aptos Narrow"/>
      <family val="2"/>
    </font>
    <font>
      <sz val="9"/>
      <color rgb="FFFF0000"/>
      <name val="Arial Narrow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14996795556505021"/>
      </bottom>
      <diagonal/>
    </border>
    <border>
      <left style="medium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8">
    <xf numFmtId="0" fontId="0" fillId="0" borderId="0" xfId="0"/>
    <xf numFmtId="9" fontId="0" fillId="0" borderId="0" xfId="0" applyNumberFormat="1"/>
    <xf numFmtId="9" fontId="0" fillId="0" borderId="0" xfId="2" applyFont="1"/>
    <xf numFmtId="0" fontId="0" fillId="0" borderId="21" xfId="0" applyBorder="1"/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14" fontId="6" fillId="0" borderId="0" xfId="0" applyNumberFormat="1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4" fillId="2" borderId="4" xfId="0" applyFont="1" applyFill="1" applyBorder="1" applyAlignment="1">
      <alignment horizontal="right" vertical="center"/>
    </xf>
    <xf numFmtId="44" fontId="4" fillId="0" borderId="0" xfId="1" applyFont="1" applyFill="1" applyBorder="1" applyAlignment="1">
      <alignment vertical="center"/>
    </xf>
    <xf numFmtId="0" fontId="9" fillId="0" borderId="4" xfId="0" applyFont="1" applyBorder="1" applyAlignment="1">
      <alignment horizontal="right" vertical="center"/>
    </xf>
    <xf numFmtId="165" fontId="4" fillId="2" borderId="0" xfId="1" applyNumberFormat="1" applyFont="1" applyFill="1" applyBorder="1" applyAlignment="1">
      <alignment horizontal="center" vertical="center"/>
    </xf>
    <xf numFmtId="44" fontId="4" fillId="2" borderId="0" xfId="1" applyFont="1" applyFill="1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44" fontId="4" fillId="0" borderId="11" xfId="1" applyFont="1" applyFill="1" applyBorder="1" applyAlignment="1">
      <alignment horizontal="center" vertical="center"/>
    </xf>
    <xf numFmtId="44" fontId="4" fillId="0" borderId="11" xfId="1" applyFont="1" applyFill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4" fillId="0" borderId="13" xfId="0" applyFont="1" applyBorder="1" applyAlignment="1">
      <alignment vertical="center"/>
    </xf>
    <xf numFmtId="165" fontId="4" fillId="0" borderId="14" xfId="1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165" fontId="4" fillId="0" borderId="0" xfId="1" applyNumberFormat="1" applyFont="1" applyBorder="1" applyAlignment="1">
      <alignment vertical="center"/>
    </xf>
    <xf numFmtId="1" fontId="4" fillId="0" borderId="5" xfId="1" applyNumberFormat="1" applyFont="1" applyBorder="1" applyAlignment="1">
      <alignment horizontal="center" vertical="center"/>
    </xf>
    <xf numFmtId="0" fontId="4" fillId="2" borderId="15" xfId="0" applyFont="1" applyFill="1" applyBorder="1" applyAlignment="1">
      <alignment vertical="center"/>
    </xf>
    <xf numFmtId="165" fontId="4" fillId="2" borderId="16" xfId="1" applyNumberFormat="1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0" fontId="4" fillId="0" borderId="15" xfId="0" applyFont="1" applyBorder="1" applyAlignment="1">
      <alignment vertical="center"/>
    </xf>
    <xf numFmtId="165" fontId="4" fillId="0" borderId="16" xfId="1" applyNumberFormat="1" applyFont="1" applyBorder="1" applyAlignment="1">
      <alignment vertical="center"/>
    </xf>
    <xf numFmtId="1" fontId="4" fillId="2" borderId="5" xfId="1" applyNumberFormat="1" applyFont="1" applyFill="1" applyBorder="1" applyAlignment="1">
      <alignment horizontal="center" vertical="center"/>
    </xf>
    <xf numFmtId="0" fontId="4" fillId="0" borderId="17" xfId="0" applyFont="1" applyBorder="1" applyAlignment="1">
      <alignment vertical="center"/>
    </xf>
    <xf numFmtId="165" fontId="4" fillId="0" borderId="18" xfId="1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165" fontId="4" fillId="0" borderId="11" xfId="1" applyNumberFormat="1" applyFont="1" applyBorder="1" applyAlignment="1">
      <alignment vertical="center"/>
    </xf>
    <xf numFmtId="1" fontId="4" fillId="0" borderId="7" xfId="1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14" fontId="4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10" fontId="4" fillId="0" borderId="0" xfId="2" applyNumberFormat="1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65" fontId="14" fillId="0" borderId="0" xfId="1" applyNumberFormat="1" applyFont="1" applyFill="1" applyBorder="1" applyAlignment="1">
      <alignment vertical="center"/>
    </xf>
    <xf numFmtId="164" fontId="14" fillId="0" borderId="0" xfId="2" applyNumberFormat="1" applyFont="1" applyFill="1" applyBorder="1" applyAlignment="1">
      <alignment vertical="center"/>
    </xf>
    <xf numFmtId="44" fontId="14" fillId="0" borderId="0" xfId="1" applyFont="1" applyFill="1" applyBorder="1" applyAlignment="1">
      <alignment vertical="center"/>
    </xf>
    <xf numFmtId="165" fontId="16" fillId="0" borderId="0" xfId="1" applyNumberFormat="1" applyFont="1" applyFill="1" applyBorder="1" applyAlignment="1">
      <alignment vertical="center"/>
    </xf>
    <xf numFmtId="164" fontId="16" fillId="0" borderId="0" xfId="2" applyNumberFormat="1" applyFont="1" applyFill="1" applyBorder="1" applyAlignment="1">
      <alignment vertical="center"/>
    </xf>
    <xf numFmtId="44" fontId="16" fillId="0" borderId="0" xfId="1" applyFont="1" applyFill="1" applyBorder="1" applyAlignment="1">
      <alignment vertical="center"/>
    </xf>
    <xf numFmtId="0" fontId="4" fillId="2" borderId="2" xfId="0" applyFont="1" applyFill="1" applyBorder="1" applyAlignment="1">
      <alignment horizontal="right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vertical="center"/>
    </xf>
    <xf numFmtId="44" fontId="4" fillId="2" borderId="10" xfId="1" applyFont="1" applyFill="1" applyBorder="1" applyAlignment="1">
      <alignment vertical="center"/>
    </xf>
    <xf numFmtId="44" fontId="4" fillId="0" borderId="10" xfId="1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44" fontId="4" fillId="0" borderId="0" xfId="1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7" fillId="0" borderId="22" xfId="0" applyFont="1" applyBorder="1" applyAlignment="1">
      <alignment horizontal="right" vertical="center"/>
    </xf>
    <xf numFmtId="0" fontId="8" fillId="0" borderId="19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7" fillId="3" borderId="8" xfId="0" applyFont="1" applyFill="1" applyBorder="1" applyAlignment="1">
      <alignment horizontal="left" vertical="center"/>
    </xf>
    <xf numFmtId="0" fontId="17" fillId="3" borderId="9" xfId="0" applyFont="1" applyFill="1" applyBorder="1" applyAlignment="1">
      <alignment horizontal="center" vertical="center"/>
    </xf>
    <xf numFmtId="0" fontId="17" fillId="3" borderId="19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4" fontId="4" fillId="0" borderId="0" xfId="2" applyNumberFormat="1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10" fontId="18" fillId="0" borderId="0" xfId="2" applyNumberFormat="1" applyFont="1" applyFill="1" applyBorder="1" applyAlignment="1">
      <alignment vertical="center"/>
    </xf>
    <xf numFmtId="9" fontId="18" fillId="0" borderId="0" xfId="2" applyFont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NumberFormat="1" applyFont="1" applyAlignment="1">
      <alignment vertical="center"/>
    </xf>
    <xf numFmtId="0" fontId="9" fillId="0" borderId="0" xfId="0" applyFont="1" applyAlignment="1">
      <alignment horizontal="right" vertical="center"/>
    </xf>
    <xf numFmtId="14" fontId="9" fillId="0" borderId="0" xfId="0" applyNumberFormat="1" applyFont="1" applyAlignment="1">
      <alignment horizontal="left" vertical="center"/>
    </xf>
    <xf numFmtId="0" fontId="9" fillId="0" borderId="0" xfId="0" applyFont="1"/>
    <xf numFmtId="0" fontId="19" fillId="0" borderId="0" xfId="0" applyFont="1" applyAlignment="1">
      <alignment horizontal="right" vertical="center"/>
    </xf>
    <xf numFmtId="165" fontId="0" fillId="0" borderId="0" xfId="1" applyNumberFormat="1" applyFont="1"/>
    <xf numFmtId="0" fontId="0" fillId="0" borderId="0" xfId="0" applyAlignment="1">
      <alignment horizontal="center" wrapText="1"/>
    </xf>
    <xf numFmtId="165" fontId="0" fillId="0" borderId="0" xfId="1" applyNumberFormat="1" applyFont="1" applyFill="1"/>
    <xf numFmtId="164" fontId="0" fillId="4" borderId="0" xfId="2" applyNumberFormat="1" applyFont="1" applyFill="1"/>
    <xf numFmtId="165" fontId="0" fillId="4" borderId="0" xfId="1" applyNumberFormat="1" applyFont="1" applyFill="1"/>
    <xf numFmtId="165" fontId="20" fillId="0" borderId="0" xfId="1" applyNumberFormat="1" applyFont="1" applyFill="1"/>
    <xf numFmtId="0" fontId="12" fillId="0" borderId="12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left" vertical="top" wrapText="1"/>
    </xf>
    <xf numFmtId="0" fontId="8" fillId="0" borderId="19" xfId="0" applyFont="1" applyBorder="1" applyAlignment="1">
      <alignment horizontal="left" vertical="center"/>
    </xf>
    <xf numFmtId="0" fontId="4" fillId="2" borderId="6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/>
  </cellXfs>
  <cellStyles count="3">
    <cellStyle name="Currency" xfId="1" builtinId="4"/>
    <cellStyle name="Normal" xfId="0" builtinId="0"/>
    <cellStyle name="Percent" xfId="2" builtinId="5"/>
  </cellStyles>
  <dxfs count="5">
    <dxf>
      <font>
        <color theme="9" tint="-0.499984740745262"/>
      </font>
      <fill>
        <patternFill>
          <bgColor theme="9" tint="0.59996337778862885"/>
        </patternFill>
      </fill>
    </dxf>
    <dxf>
      <font>
        <color rgb="FF8E0000"/>
      </font>
      <fill>
        <patternFill>
          <bgColor rgb="FFFF8F8F"/>
        </patternFill>
      </fill>
    </dxf>
    <dxf>
      <font>
        <color rgb="FF9C0006"/>
      </font>
      <fill>
        <patternFill>
          <bgColor rgb="FFFFC7CE"/>
        </patternFill>
      </fill>
    </dxf>
    <dxf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colors>
    <mruColors>
      <color rgb="FF8E0000"/>
      <color rgb="FFFF8F8F"/>
      <color rgb="FFFF61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ustomXml" Target="../ink/ink1.xml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23</xdr:row>
      <xdr:rowOff>0</xdr:rowOff>
    </xdr:from>
    <xdr:to>
      <xdr:col>1</xdr:col>
      <xdr:colOff>5714286</xdr:colOff>
      <xdr:row>43</xdr:row>
      <xdr:rowOff>161429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8432040-DEF1-A5AF-07ED-1907276C8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5334000"/>
          <a:ext cx="5714286" cy="39714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177800</xdr:colOff>
          <xdr:row>9</xdr:row>
          <xdr:rowOff>177800</xdr:rowOff>
        </xdr:from>
        <xdr:to>
          <xdr:col>15</xdr:col>
          <xdr:colOff>520700</xdr:colOff>
          <xdr:row>11</xdr:row>
          <xdr:rowOff>25400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177800</xdr:colOff>
          <xdr:row>10</xdr:row>
          <xdr:rowOff>177800</xdr:rowOff>
        </xdr:from>
        <xdr:to>
          <xdr:col>15</xdr:col>
          <xdr:colOff>520700</xdr:colOff>
          <xdr:row>12</xdr:row>
          <xdr:rowOff>25400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177800</xdr:colOff>
          <xdr:row>11</xdr:row>
          <xdr:rowOff>177800</xdr:rowOff>
        </xdr:from>
        <xdr:to>
          <xdr:col>15</xdr:col>
          <xdr:colOff>520700</xdr:colOff>
          <xdr:row>13</xdr:row>
          <xdr:rowOff>25400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177800</xdr:colOff>
          <xdr:row>12</xdr:row>
          <xdr:rowOff>177800</xdr:rowOff>
        </xdr:from>
        <xdr:to>
          <xdr:col>15</xdr:col>
          <xdr:colOff>520700</xdr:colOff>
          <xdr:row>14</xdr:row>
          <xdr:rowOff>25400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177800</xdr:colOff>
          <xdr:row>13</xdr:row>
          <xdr:rowOff>177800</xdr:rowOff>
        </xdr:from>
        <xdr:to>
          <xdr:col>15</xdr:col>
          <xdr:colOff>520700</xdr:colOff>
          <xdr:row>15</xdr:row>
          <xdr:rowOff>25400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177800</xdr:colOff>
          <xdr:row>14</xdr:row>
          <xdr:rowOff>177800</xdr:rowOff>
        </xdr:from>
        <xdr:to>
          <xdr:col>15</xdr:col>
          <xdr:colOff>520700</xdr:colOff>
          <xdr:row>16</xdr:row>
          <xdr:rowOff>25400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177800</xdr:colOff>
          <xdr:row>15</xdr:row>
          <xdr:rowOff>177800</xdr:rowOff>
        </xdr:from>
        <xdr:to>
          <xdr:col>15</xdr:col>
          <xdr:colOff>520700</xdr:colOff>
          <xdr:row>17</xdr:row>
          <xdr:rowOff>25400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177800</xdr:colOff>
          <xdr:row>16</xdr:row>
          <xdr:rowOff>177800</xdr:rowOff>
        </xdr:from>
        <xdr:to>
          <xdr:col>15</xdr:col>
          <xdr:colOff>520700</xdr:colOff>
          <xdr:row>18</xdr:row>
          <xdr:rowOff>25400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177800</xdr:colOff>
          <xdr:row>17</xdr:row>
          <xdr:rowOff>177800</xdr:rowOff>
        </xdr:from>
        <xdr:to>
          <xdr:col>15</xdr:col>
          <xdr:colOff>520700</xdr:colOff>
          <xdr:row>19</xdr:row>
          <xdr:rowOff>25400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177800</xdr:colOff>
          <xdr:row>18</xdr:row>
          <xdr:rowOff>177800</xdr:rowOff>
        </xdr:from>
        <xdr:to>
          <xdr:col>15</xdr:col>
          <xdr:colOff>520700</xdr:colOff>
          <xdr:row>20</xdr:row>
          <xdr:rowOff>25400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177800</xdr:colOff>
          <xdr:row>19</xdr:row>
          <xdr:rowOff>177800</xdr:rowOff>
        </xdr:from>
        <xdr:to>
          <xdr:col>15</xdr:col>
          <xdr:colOff>520700</xdr:colOff>
          <xdr:row>21</xdr:row>
          <xdr:rowOff>25400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177800</xdr:colOff>
          <xdr:row>20</xdr:row>
          <xdr:rowOff>177800</xdr:rowOff>
        </xdr:from>
        <xdr:to>
          <xdr:col>15</xdr:col>
          <xdr:colOff>520700</xdr:colOff>
          <xdr:row>22</xdr:row>
          <xdr:rowOff>25400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28576</xdr:colOff>
      <xdr:row>0</xdr:row>
      <xdr:rowOff>0</xdr:rowOff>
    </xdr:from>
    <xdr:to>
      <xdr:col>1</xdr:col>
      <xdr:colOff>1609726</xdr:colOff>
      <xdr:row>0</xdr:row>
      <xdr:rowOff>543133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6" y="0"/>
          <a:ext cx="1581150" cy="54313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177800</xdr:colOff>
          <xdr:row>21</xdr:row>
          <xdr:rowOff>177800</xdr:rowOff>
        </xdr:from>
        <xdr:to>
          <xdr:col>15</xdr:col>
          <xdr:colOff>520700</xdr:colOff>
          <xdr:row>23</xdr:row>
          <xdr:rowOff>25400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177800</xdr:colOff>
          <xdr:row>23</xdr:row>
          <xdr:rowOff>0</xdr:rowOff>
        </xdr:from>
        <xdr:to>
          <xdr:col>15</xdr:col>
          <xdr:colOff>520700</xdr:colOff>
          <xdr:row>24</xdr:row>
          <xdr:rowOff>38100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177800</xdr:colOff>
          <xdr:row>24</xdr:row>
          <xdr:rowOff>0</xdr:rowOff>
        </xdr:from>
        <xdr:to>
          <xdr:col>15</xdr:col>
          <xdr:colOff>520700</xdr:colOff>
          <xdr:row>25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177800</xdr:colOff>
          <xdr:row>25</xdr:row>
          <xdr:rowOff>0</xdr:rowOff>
        </xdr:from>
        <xdr:to>
          <xdr:col>15</xdr:col>
          <xdr:colOff>520700</xdr:colOff>
          <xdr:row>26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177800</xdr:colOff>
          <xdr:row>26</xdr:row>
          <xdr:rowOff>0</xdr:rowOff>
        </xdr:from>
        <xdr:to>
          <xdr:col>15</xdr:col>
          <xdr:colOff>520700</xdr:colOff>
          <xdr:row>27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177800</xdr:colOff>
          <xdr:row>27</xdr:row>
          <xdr:rowOff>0</xdr:rowOff>
        </xdr:from>
        <xdr:to>
          <xdr:col>15</xdr:col>
          <xdr:colOff>520700</xdr:colOff>
          <xdr:row>28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177800</xdr:colOff>
          <xdr:row>28</xdr:row>
          <xdr:rowOff>0</xdr:rowOff>
        </xdr:from>
        <xdr:to>
          <xdr:col>15</xdr:col>
          <xdr:colOff>520700</xdr:colOff>
          <xdr:row>29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177800</xdr:colOff>
          <xdr:row>29</xdr:row>
          <xdr:rowOff>0</xdr:rowOff>
        </xdr:from>
        <xdr:to>
          <xdr:col>15</xdr:col>
          <xdr:colOff>520700</xdr:colOff>
          <xdr:row>30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177800</xdr:colOff>
          <xdr:row>30</xdr:row>
          <xdr:rowOff>0</xdr:rowOff>
        </xdr:from>
        <xdr:to>
          <xdr:col>15</xdr:col>
          <xdr:colOff>520700</xdr:colOff>
          <xdr:row>31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177800</xdr:colOff>
          <xdr:row>31</xdr:row>
          <xdr:rowOff>0</xdr:rowOff>
        </xdr:from>
        <xdr:to>
          <xdr:col>15</xdr:col>
          <xdr:colOff>520700</xdr:colOff>
          <xdr:row>32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177800</xdr:colOff>
          <xdr:row>32</xdr:row>
          <xdr:rowOff>0</xdr:rowOff>
        </xdr:from>
        <xdr:to>
          <xdr:col>15</xdr:col>
          <xdr:colOff>520700</xdr:colOff>
          <xdr:row>33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177800</xdr:colOff>
          <xdr:row>33</xdr:row>
          <xdr:rowOff>0</xdr:rowOff>
        </xdr:from>
        <xdr:to>
          <xdr:col>15</xdr:col>
          <xdr:colOff>520700</xdr:colOff>
          <xdr:row>34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177800</xdr:colOff>
          <xdr:row>34</xdr:row>
          <xdr:rowOff>0</xdr:rowOff>
        </xdr:from>
        <xdr:to>
          <xdr:col>15</xdr:col>
          <xdr:colOff>520700</xdr:colOff>
          <xdr:row>35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177800</xdr:colOff>
          <xdr:row>35</xdr:row>
          <xdr:rowOff>0</xdr:rowOff>
        </xdr:from>
        <xdr:to>
          <xdr:col>15</xdr:col>
          <xdr:colOff>520700</xdr:colOff>
          <xdr:row>36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177800</xdr:colOff>
          <xdr:row>36</xdr:row>
          <xdr:rowOff>0</xdr:rowOff>
        </xdr:from>
        <xdr:to>
          <xdr:col>15</xdr:col>
          <xdr:colOff>520700</xdr:colOff>
          <xdr:row>37</xdr:row>
          <xdr:rowOff>25400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1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925320</xdr:colOff>
      <xdr:row>39</xdr:row>
      <xdr:rowOff>167520</xdr:rowOff>
    </xdr:from>
    <xdr:to>
      <xdr:col>3</xdr:col>
      <xdr:colOff>3425</xdr:colOff>
      <xdr:row>39</xdr:row>
      <xdr:rowOff>171840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00000000-0008-0000-0100-000007000000}"/>
                </a:ext>
                <a:ext uri="{147F2762-F138-4A5C-976F-8EAC2B608ADB}">
                  <a16:predDERef xmlns:a16="http://schemas.microsoft.com/office/drawing/2014/main" pred="{00000000-0008-0000-0100-000025040000}"/>
                </a:ext>
              </a:extLst>
            </xdr14:cNvPr>
            <xdr14:cNvContentPartPr/>
          </xdr14:nvContentPartPr>
          <xdr14:nvPr macro=""/>
          <xdr14:xfrm>
            <a:off x="3849495" y="9111495"/>
            <a:ext cx="4320" cy="4320"/>
          </xdr14:xfrm>
        </xdr:contentPart>
      </mc:Choice>
      <mc:Fallback xmlns="">
        <xdr:pic>
          <xdr:nvPicPr>
            <xdr:cNvPr id="7" name="">
              <a:extLst>
                <a:ext uri="{FF2B5EF4-FFF2-40B4-BE49-F238E27FC236}">
                  <a16:creationId xmlns:a16="http://schemas.microsoft.com/office/drawing/2014/main" id="{53F217ED-32E4-4704-93D5-D4C0DB45865A}"/>
                </a:ext>
                <a:ext uri="{147F2762-F138-4A5C-976F-8EAC2B608ADB}">
                  <a16:predDERef xmlns:a16="http://schemas.microsoft.com/office/drawing/2014/main" pred="{00000000-0008-0000-0100-000025040000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3831495" y="9093495"/>
              <a:ext cx="39960" cy="39960"/>
            </a:xfrm>
            <a:prstGeom prst="rect">
              <a:avLst/>
            </a:prstGeom>
          </xdr:spPr>
        </xdr:pic>
      </mc:Fallback>
    </mc:AlternateContent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177800</xdr:colOff>
          <xdr:row>9</xdr:row>
          <xdr:rowOff>177800</xdr:rowOff>
        </xdr:from>
        <xdr:to>
          <xdr:col>15</xdr:col>
          <xdr:colOff>165100</xdr:colOff>
          <xdr:row>11</xdr:row>
          <xdr:rowOff>25400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1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177800</xdr:colOff>
          <xdr:row>10</xdr:row>
          <xdr:rowOff>177800</xdr:rowOff>
        </xdr:from>
        <xdr:to>
          <xdr:col>15</xdr:col>
          <xdr:colOff>165100</xdr:colOff>
          <xdr:row>12</xdr:row>
          <xdr:rowOff>25400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1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177800</xdr:colOff>
          <xdr:row>11</xdr:row>
          <xdr:rowOff>177800</xdr:rowOff>
        </xdr:from>
        <xdr:to>
          <xdr:col>15</xdr:col>
          <xdr:colOff>165100</xdr:colOff>
          <xdr:row>13</xdr:row>
          <xdr:rowOff>25400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1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177800</xdr:colOff>
          <xdr:row>12</xdr:row>
          <xdr:rowOff>177800</xdr:rowOff>
        </xdr:from>
        <xdr:to>
          <xdr:col>15</xdr:col>
          <xdr:colOff>165100</xdr:colOff>
          <xdr:row>14</xdr:row>
          <xdr:rowOff>25400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1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177800</xdr:colOff>
          <xdr:row>13</xdr:row>
          <xdr:rowOff>177800</xdr:rowOff>
        </xdr:from>
        <xdr:to>
          <xdr:col>15</xdr:col>
          <xdr:colOff>165100</xdr:colOff>
          <xdr:row>15</xdr:row>
          <xdr:rowOff>25400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1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177800</xdr:colOff>
          <xdr:row>14</xdr:row>
          <xdr:rowOff>177800</xdr:rowOff>
        </xdr:from>
        <xdr:to>
          <xdr:col>15</xdr:col>
          <xdr:colOff>165100</xdr:colOff>
          <xdr:row>16</xdr:row>
          <xdr:rowOff>25400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1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177800</xdr:colOff>
          <xdr:row>15</xdr:row>
          <xdr:rowOff>177800</xdr:rowOff>
        </xdr:from>
        <xdr:to>
          <xdr:col>15</xdr:col>
          <xdr:colOff>165100</xdr:colOff>
          <xdr:row>17</xdr:row>
          <xdr:rowOff>25400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1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177800</xdr:colOff>
          <xdr:row>16</xdr:row>
          <xdr:rowOff>177800</xdr:rowOff>
        </xdr:from>
        <xdr:to>
          <xdr:col>15</xdr:col>
          <xdr:colOff>165100</xdr:colOff>
          <xdr:row>18</xdr:row>
          <xdr:rowOff>25400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1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177800</xdr:colOff>
          <xdr:row>17</xdr:row>
          <xdr:rowOff>177800</xdr:rowOff>
        </xdr:from>
        <xdr:to>
          <xdr:col>15</xdr:col>
          <xdr:colOff>165100</xdr:colOff>
          <xdr:row>19</xdr:row>
          <xdr:rowOff>25400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1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177800</xdr:colOff>
          <xdr:row>18</xdr:row>
          <xdr:rowOff>177800</xdr:rowOff>
        </xdr:from>
        <xdr:to>
          <xdr:col>15</xdr:col>
          <xdr:colOff>165100</xdr:colOff>
          <xdr:row>20</xdr:row>
          <xdr:rowOff>25400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1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177800</xdr:colOff>
          <xdr:row>19</xdr:row>
          <xdr:rowOff>177800</xdr:rowOff>
        </xdr:from>
        <xdr:to>
          <xdr:col>15</xdr:col>
          <xdr:colOff>165100</xdr:colOff>
          <xdr:row>21</xdr:row>
          <xdr:rowOff>25400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1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177800</xdr:colOff>
          <xdr:row>20</xdr:row>
          <xdr:rowOff>177800</xdr:rowOff>
        </xdr:from>
        <xdr:to>
          <xdr:col>15</xdr:col>
          <xdr:colOff>165100</xdr:colOff>
          <xdr:row>22</xdr:row>
          <xdr:rowOff>25400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177800</xdr:colOff>
          <xdr:row>21</xdr:row>
          <xdr:rowOff>177800</xdr:rowOff>
        </xdr:from>
        <xdr:to>
          <xdr:col>15</xdr:col>
          <xdr:colOff>165100</xdr:colOff>
          <xdr:row>23</xdr:row>
          <xdr:rowOff>25400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177800</xdr:colOff>
          <xdr:row>23</xdr:row>
          <xdr:rowOff>0</xdr:rowOff>
        </xdr:from>
        <xdr:to>
          <xdr:col>15</xdr:col>
          <xdr:colOff>165100</xdr:colOff>
          <xdr:row>24</xdr:row>
          <xdr:rowOff>38100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177800</xdr:colOff>
          <xdr:row>24</xdr:row>
          <xdr:rowOff>0</xdr:rowOff>
        </xdr:from>
        <xdr:to>
          <xdr:col>15</xdr:col>
          <xdr:colOff>165100</xdr:colOff>
          <xdr:row>25</xdr:row>
          <xdr:rowOff>38100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177800</xdr:colOff>
          <xdr:row>25</xdr:row>
          <xdr:rowOff>0</xdr:rowOff>
        </xdr:from>
        <xdr:to>
          <xdr:col>15</xdr:col>
          <xdr:colOff>165100</xdr:colOff>
          <xdr:row>26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177800</xdr:colOff>
          <xdr:row>26</xdr:row>
          <xdr:rowOff>0</xdr:rowOff>
        </xdr:from>
        <xdr:to>
          <xdr:col>15</xdr:col>
          <xdr:colOff>165100</xdr:colOff>
          <xdr:row>27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177800</xdr:colOff>
          <xdr:row>27</xdr:row>
          <xdr:rowOff>0</xdr:rowOff>
        </xdr:from>
        <xdr:to>
          <xdr:col>15</xdr:col>
          <xdr:colOff>165100</xdr:colOff>
          <xdr:row>28</xdr:row>
          <xdr:rowOff>38100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1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177800</xdr:colOff>
          <xdr:row>28</xdr:row>
          <xdr:rowOff>0</xdr:rowOff>
        </xdr:from>
        <xdr:to>
          <xdr:col>15</xdr:col>
          <xdr:colOff>165100</xdr:colOff>
          <xdr:row>29</xdr:row>
          <xdr:rowOff>38100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1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177800</xdr:colOff>
          <xdr:row>29</xdr:row>
          <xdr:rowOff>0</xdr:rowOff>
        </xdr:from>
        <xdr:to>
          <xdr:col>15</xdr:col>
          <xdr:colOff>165100</xdr:colOff>
          <xdr:row>30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177800</xdr:colOff>
          <xdr:row>30</xdr:row>
          <xdr:rowOff>0</xdr:rowOff>
        </xdr:from>
        <xdr:to>
          <xdr:col>15</xdr:col>
          <xdr:colOff>165100</xdr:colOff>
          <xdr:row>31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177800</xdr:colOff>
          <xdr:row>31</xdr:row>
          <xdr:rowOff>0</xdr:rowOff>
        </xdr:from>
        <xdr:to>
          <xdr:col>15</xdr:col>
          <xdr:colOff>165100</xdr:colOff>
          <xdr:row>32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177800</xdr:colOff>
          <xdr:row>32</xdr:row>
          <xdr:rowOff>0</xdr:rowOff>
        </xdr:from>
        <xdr:to>
          <xdr:col>15</xdr:col>
          <xdr:colOff>165100</xdr:colOff>
          <xdr:row>33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177800</xdr:colOff>
          <xdr:row>33</xdr:row>
          <xdr:rowOff>0</xdr:rowOff>
        </xdr:from>
        <xdr:to>
          <xdr:col>15</xdr:col>
          <xdr:colOff>165100</xdr:colOff>
          <xdr:row>34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177800</xdr:colOff>
          <xdr:row>34</xdr:row>
          <xdr:rowOff>0</xdr:rowOff>
        </xdr:from>
        <xdr:to>
          <xdr:col>15</xdr:col>
          <xdr:colOff>165100</xdr:colOff>
          <xdr:row>35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177800</xdr:colOff>
          <xdr:row>35</xdr:row>
          <xdr:rowOff>0</xdr:rowOff>
        </xdr:from>
        <xdr:to>
          <xdr:col>15</xdr:col>
          <xdr:colOff>165100</xdr:colOff>
          <xdr:row>36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177800</xdr:colOff>
          <xdr:row>36</xdr:row>
          <xdr:rowOff>0</xdr:rowOff>
        </xdr:from>
        <xdr:to>
          <xdr:col>15</xdr:col>
          <xdr:colOff>165100</xdr:colOff>
          <xdr:row>37</xdr:row>
          <xdr:rowOff>25400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177800</xdr:colOff>
          <xdr:row>9</xdr:row>
          <xdr:rowOff>190500</xdr:rowOff>
        </xdr:from>
        <xdr:to>
          <xdr:col>16</xdr:col>
          <xdr:colOff>50800</xdr:colOff>
          <xdr:row>11</xdr:row>
          <xdr:rowOff>25400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177800</xdr:colOff>
          <xdr:row>10</xdr:row>
          <xdr:rowOff>177800</xdr:rowOff>
        </xdr:from>
        <xdr:to>
          <xdr:col>16</xdr:col>
          <xdr:colOff>50800</xdr:colOff>
          <xdr:row>12</xdr:row>
          <xdr:rowOff>25400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11</xdr:row>
          <xdr:rowOff>177800</xdr:rowOff>
        </xdr:from>
        <xdr:to>
          <xdr:col>16</xdr:col>
          <xdr:colOff>63500</xdr:colOff>
          <xdr:row>13</xdr:row>
          <xdr:rowOff>25400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177800</xdr:colOff>
          <xdr:row>12</xdr:row>
          <xdr:rowOff>177800</xdr:rowOff>
        </xdr:from>
        <xdr:to>
          <xdr:col>16</xdr:col>
          <xdr:colOff>50800</xdr:colOff>
          <xdr:row>14</xdr:row>
          <xdr:rowOff>25400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177800</xdr:colOff>
          <xdr:row>13</xdr:row>
          <xdr:rowOff>177800</xdr:rowOff>
        </xdr:from>
        <xdr:to>
          <xdr:col>16</xdr:col>
          <xdr:colOff>50800</xdr:colOff>
          <xdr:row>15</xdr:row>
          <xdr:rowOff>25400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177800</xdr:colOff>
          <xdr:row>14</xdr:row>
          <xdr:rowOff>177800</xdr:rowOff>
        </xdr:from>
        <xdr:to>
          <xdr:col>16</xdr:col>
          <xdr:colOff>50800</xdr:colOff>
          <xdr:row>16</xdr:row>
          <xdr:rowOff>25400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177800</xdr:colOff>
          <xdr:row>15</xdr:row>
          <xdr:rowOff>177800</xdr:rowOff>
        </xdr:from>
        <xdr:to>
          <xdr:col>16</xdr:col>
          <xdr:colOff>50800</xdr:colOff>
          <xdr:row>17</xdr:row>
          <xdr:rowOff>25400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177800</xdr:colOff>
          <xdr:row>16</xdr:row>
          <xdr:rowOff>177800</xdr:rowOff>
        </xdr:from>
        <xdr:to>
          <xdr:col>16</xdr:col>
          <xdr:colOff>50800</xdr:colOff>
          <xdr:row>18</xdr:row>
          <xdr:rowOff>25400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177800</xdr:colOff>
          <xdr:row>17</xdr:row>
          <xdr:rowOff>177800</xdr:rowOff>
        </xdr:from>
        <xdr:to>
          <xdr:col>16</xdr:col>
          <xdr:colOff>50800</xdr:colOff>
          <xdr:row>19</xdr:row>
          <xdr:rowOff>25400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177800</xdr:colOff>
          <xdr:row>18</xdr:row>
          <xdr:rowOff>177800</xdr:rowOff>
        </xdr:from>
        <xdr:to>
          <xdr:col>16</xdr:col>
          <xdr:colOff>50800</xdr:colOff>
          <xdr:row>20</xdr:row>
          <xdr:rowOff>25400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177800</xdr:colOff>
          <xdr:row>19</xdr:row>
          <xdr:rowOff>177800</xdr:rowOff>
        </xdr:from>
        <xdr:to>
          <xdr:col>16</xdr:col>
          <xdr:colOff>50800</xdr:colOff>
          <xdr:row>21</xdr:row>
          <xdr:rowOff>25400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177800</xdr:colOff>
          <xdr:row>20</xdr:row>
          <xdr:rowOff>177800</xdr:rowOff>
        </xdr:from>
        <xdr:to>
          <xdr:col>16</xdr:col>
          <xdr:colOff>50800</xdr:colOff>
          <xdr:row>22</xdr:row>
          <xdr:rowOff>25400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177800</xdr:colOff>
          <xdr:row>21</xdr:row>
          <xdr:rowOff>177800</xdr:rowOff>
        </xdr:from>
        <xdr:to>
          <xdr:col>16</xdr:col>
          <xdr:colOff>50800</xdr:colOff>
          <xdr:row>23</xdr:row>
          <xdr:rowOff>25400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177800</xdr:colOff>
          <xdr:row>23</xdr:row>
          <xdr:rowOff>12700</xdr:rowOff>
        </xdr:from>
        <xdr:to>
          <xdr:col>16</xdr:col>
          <xdr:colOff>50800</xdr:colOff>
          <xdr:row>24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177800</xdr:colOff>
          <xdr:row>24</xdr:row>
          <xdr:rowOff>12700</xdr:rowOff>
        </xdr:from>
        <xdr:to>
          <xdr:col>16</xdr:col>
          <xdr:colOff>50800</xdr:colOff>
          <xdr:row>25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177800</xdr:colOff>
          <xdr:row>25</xdr:row>
          <xdr:rowOff>12700</xdr:rowOff>
        </xdr:from>
        <xdr:to>
          <xdr:col>16</xdr:col>
          <xdr:colOff>50800</xdr:colOff>
          <xdr:row>26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177800</xdr:colOff>
          <xdr:row>26</xdr:row>
          <xdr:rowOff>12700</xdr:rowOff>
        </xdr:from>
        <xdr:to>
          <xdr:col>16</xdr:col>
          <xdr:colOff>50800</xdr:colOff>
          <xdr:row>27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177800</xdr:colOff>
          <xdr:row>27</xdr:row>
          <xdr:rowOff>12700</xdr:rowOff>
        </xdr:from>
        <xdr:to>
          <xdr:col>16</xdr:col>
          <xdr:colOff>50800</xdr:colOff>
          <xdr:row>28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177800</xdr:colOff>
          <xdr:row>28</xdr:row>
          <xdr:rowOff>12700</xdr:rowOff>
        </xdr:from>
        <xdr:to>
          <xdr:col>16</xdr:col>
          <xdr:colOff>50800</xdr:colOff>
          <xdr:row>29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177800</xdr:colOff>
          <xdr:row>29</xdr:row>
          <xdr:rowOff>12700</xdr:rowOff>
        </xdr:from>
        <xdr:to>
          <xdr:col>16</xdr:col>
          <xdr:colOff>50800</xdr:colOff>
          <xdr:row>30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177800</xdr:colOff>
          <xdr:row>30</xdr:row>
          <xdr:rowOff>12700</xdr:rowOff>
        </xdr:from>
        <xdr:to>
          <xdr:col>16</xdr:col>
          <xdr:colOff>50800</xdr:colOff>
          <xdr:row>31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177800</xdr:colOff>
          <xdr:row>31</xdr:row>
          <xdr:rowOff>12700</xdr:rowOff>
        </xdr:from>
        <xdr:to>
          <xdr:col>16</xdr:col>
          <xdr:colOff>50800</xdr:colOff>
          <xdr:row>32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177800</xdr:colOff>
          <xdr:row>32</xdr:row>
          <xdr:rowOff>12700</xdr:rowOff>
        </xdr:from>
        <xdr:to>
          <xdr:col>16</xdr:col>
          <xdr:colOff>50800</xdr:colOff>
          <xdr:row>33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177800</xdr:colOff>
          <xdr:row>33</xdr:row>
          <xdr:rowOff>12700</xdr:rowOff>
        </xdr:from>
        <xdr:to>
          <xdr:col>16</xdr:col>
          <xdr:colOff>50800</xdr:colOff>
          <xdr:row>34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177800</xdr:colOff>
          <xdr:row>34</xdr:row>
          <xdr:rowOff>12700</xdr:rowOff>
        </xdr:from>
        <xdr:to>
          <xdr:col>16</xdr:col>
          <xdr:colOff>50800</xdr:colOff>
          <xdr:row>35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177800</xdr:colOff>
          <xdr:row>35</xdr:row>
          <xdr:rowOff>12700</xdr:rowOff>
        </xdr:from>
        <xdr:to>
          <xdr:col>16</xdr:col>
          <xdr:colOff>50800</xdr:colOff>
          <xdr:row>36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177800</xdr:colOff>
          <xdr:row>36</xdr:row>
          <xdr:rowOff>0</xdr:rowOff>
        </xdr:from>
        <xdr:to>
          <xdr:col>16</xdr:col>
          <xdr:colOff>50800</xdr:colOff>
          <xdr:row>37</xdr:row>
          <xdr:rowOff>25400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7</xdr:col>
      <xdr:colOff>246936</xdr:colOff>
      <xdr:row>38</xdr:row>
      <xdr:rowOff>161429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94F4B4A-608A-4D65-891A-F08E7B855D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447925"/>
          <a:ext cx="5714286" cy="3971429"/>
        </a:xfrm>
        <a:prstGeom prst="rect">
          <a:avLst/>
        </a:prstGeom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3-12-22T21:56:46.692"/>
    </inkml:context>
    <inkml:brush xml:id="br0">
      <inkml:brushProperty name="width" value="0.1" units="cm"/>
      <inkml:brushProperty name="height" value="0.1" units="cm"/>
    </inkml:brush>
  </inkml:definitions>
  <inkml:trace contextRef="#ctx0" brushRef="#br0">11009 8520 0 0 0,'-138'-5'0'0'0,"-28"-1"0"0"0</inkml:trace>
</inkml: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A101923-66AB-42F3-8366-D1FC20830380}" name="Table8" displayName="Table8" ref="A8:D126" totalsRowShown="0">
  <autoFilter ref="A8:D126" xr:uid="{C3851BA5-5371-467D-AA34-1BDF18104BFA}"/>
  <tableColumns count="4">
    <tableColumn id="1" xr3:uid="{F3EE55C7-2654-437C-A8E7-5F1135A72528}" name="Fund"/>
    <tableColumn id="2" xr3:uid="{B506193F-B15F-4395-9DC1-0EA73DEB59EA}" name="Liquidity"/>
    <tableColumn id="3" xr3:uid="{385511CC-B78D-43B4-848C-B48705EE8661}" name="%" dataDxfId="4" dataCellStyle="Percent">
      <calculatedColumnFormula>INDEX($B$2:$B$6,MATCH(B9,$A$2:$A$6,0),0)</calculatedColumnFormula>
    </tableColumn>
    <tableColumn id="4" xr3:uid="{74A2CA60-4C78-4BAF-8A39-F2968DCC2111}" name="Sponsor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0E8DBB7-04C2-4DCD-B1F6-C40E8FC40A33}" name="Table1" displayName="Table1" ref="A1:B6" totalsRowShown="0">
  <autoFilter ref="A1:B6" xr:uid="{61ACAAFD-6501-4F01-B31E-B0AB7D9C35E3}"/>
  <tableColumns count="2">
    <tableColumn id="1" xr3:uid="{49D5D0FD-0C46-4BED-96D8-AD2ADE295020}" name="Status"/>
    <tableColumn id="2" xr3:uid="{3DC524CE-ECBB-4D71-A353-9AC20ECBBC0F}" name="Liquid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37503-0C5C-46DA-8CEE-4AB2B89D6EA8}">
  <sheetPr codeName="Sheet1"/>
  <dimension ref="A1:B20"/>
  <sheetViews>
    <sheetView topLeftCell="A25" workbookViewId="0">
      <selection activeCell="B38" sqref="B38"/>
    </sheetView>
  </sheetViews>
  <sheetFormatPr baseColWidth="10" defaultColWidth="8.83203125" defaultRowHeight="15" x14ac:dyDescent="0.2"/>
  <cols>
    <col min="1" max="1" width="3.83203125" customWidth="1"/>
    <col min="2" max="2" width="159.1640625" customWidth="1"/>
  </cols>
  <sheetData>
    <row r="1" spans="1:2" x14ac:dyDescent="0.2">
      <c r="A1" t="s">
        <v>0</v>
      </c>
    </row>
    <row r="3" spans="1:2" x14ac:dyDescent="0.2">
      <c r="A3" t="s">
        <v>238</v>
      </c>
    </row>
    <row r="4" spans="1:2" x14ac:dyDescent="0.2">
      <c r="A4" t="s">
        <v>239</v>
      </c>
    </row>
    <row r="5" spans="1:2" x14ac:dyDescent="0.2">
      <c r="A5" t="s">
        <v>1</v>
      </c>
      <c r="B5" t="s">
        <v>237</v>
      </c>
    </row>
    <row r="6" spans="1:2" x14ac:dyDescent="0.2">
      <c r="A6" t="s">
        <v>2</v>
      </c>
      <c r="B6" t="s">
        <v>3</v>
      </c>
    </row>
    <row r="7" spans="1:2" x14ac:dyDescent="0.2">
      <c r="B7" t="s">
        <v>4</v>
      </c>
    </row>
    <row r="9" spans="1:2" x14ac:dyDescent="0.2">
      <c r="A9" t="s">
        <v>240</v>
      </c>
    </row>
    <row r="10" spans="1:2" x14ac:dyDescent="0.2">
      <c r="A10" t="s">
        <v>241</v>
      </c>
    </row>
    <row r="12" spans="1:2" x14ac:dyDescent="0.2">
      <c r="A12" t="s">
        <v>1</v>
      </c>
      <c r="B12" t="s">
        <v>5</v>
      </c>
    </row>
    <row r="13" spans="1:2" x14ac:dyDescent="0.2">
      <c r="A13" t="s">
        <v>2</v>
      </c>
      <c r="B13" t="s">
        <v>6</v>
      </c>
    </row>
    <row r="14" spans="1:2" x14ac:dyDescent="0.2">
      <c r="B14" t="s">
        <v>7</v>
      </c>
    </row>
    <row r="15" spans="1:2" x14ac:dyDescent="0.2">
      <c r="B15" t="s">
        <v>8</v>
      </c>
    </row>
    <row r="17" spans="1:2" x14ac:dyDescent="0.2">
      <c r="A17" t="s">
        <v>1</v>
      </c>
      <c r="B17" t="s">
        <v>9</v>
      </c>
    </row>
    <row r="18" spans="1:2" x14ac:dyDescent="0.2">
      <c r="A18" t="s">
        <v>1</v>
      </c>
      <c r="B18" t="s">
        <v>10</v>
      </c>
    </row>
    <row r="19" spans="1:2" x14ac:dyDescent="0.2">
      <c r="A19" t="s">
        <v>1</v>
      </c>
      <c r="B19" t="s">
        <v>11</v>
      </c>
    </row>
    <row r="20" spans="1:2" x14ac:dyDescent="0.2">
      <c r="A20" t="s">
        <v>2</v>
      </c>
      <c r="B20" t="s">
        <v>12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AD149-11B3-439E-A018-262AE3759A9E}">
  <sheetPr codeName="Sheet2">
    <tabColor rgb="FF00B050"/>
    <pageSetUpPr fitToPage="1"/>
  </sheetPr>
  <dimension ref="B1:Q125"/>
  <sheetViews>
    <sheetView showGridLines="0" tabSelected="1" zoomScaleNormal="100" workbookViewId="0">
      <selection activeCell="Q9" sqref="Q9"/>
    </sheetView>
  </sheetViews>
  <sheetFormatPr baseColWidth="10" defaultColWidth="8.5" defaultRowHeight="14" x14ac:dyDescent="0.15"/>
  <cols>
    <col min="1" max="1" width="0.5" style="4" customWidth="1"/>
    <col min="2" max="2" width="32.5" style="4" customWidth="1"/>
    <col min="3" max="3" width="13.6640625" style="4" customWidth="1"/>
    <col min="4" max="4" width="8" style="4" customWidth="1"/>
    <col min="5" max="5" width="6.1640625" style="4" customWidth="1"/>
    <col min="6" max="6" width="19" style="4" customWidth="1"/>
    <col min="7" max="7" width="1.5" style="4" customWidth="1"/>
    <col min="8" max="8" width="32.5" style="4" customWidth="1"/>
    <col min="9" max="9" width="13.6640625" style="4" customWidth="1"/>
    <col min="10" max="10" width="16.5" style="4" bestFit="1" customWidth="1"/>
    <col min="11" max="11" width="8" style="4" customWidth="1"/>
    <col min="12" max="12" width="6.1640625" style="4" customWidth="1"/>
    <col min="13" max="13" width="19" style="4" customWidth="1"/>
    <col min="14" max="14" width="5.33203125" style="4" customWidth="1"/>
    <col min="15" max="15" width="6.5" style="4" customWidth="1"/>
    <col min="16" max="17" width="8.5" style="5"/>
    <col min="18" max="16384" width="8.5" style="4"/>
  </cols>
  <sheetData>
    <row r="1" spans="2:15" ht="43.5" customHeight="1" x14ac:dyDescent="0.15"/>
    <row r="2" spans="2:15" s="6" customFormat="1" ht="21" customHeight="1" thickBot="1" x14ac:dyDescent="0.25">
      <c r="B2" s="100" t="s">
        <v>13</v>
      </c>
      <c r="C2" s="100"/>
      <c r="D2" s="100"/>
      <c r="E2" s="100"/>
      <c r="F2" s="100"/>
      <c r="G2" s="100"/>
      <c r="H2" s="7"/>
      <c r="I2" s="8"/>
      <c r="J2" s="8"/>
      <c r="K2" s="9"/>
      <c r="L2" s="9"/>
      <c r="M2" s="9"/>
    </row>
    <row r="3" spans="2:15" ht="19" thickBot="1" x14ac:dyDescent="0.2">
      <c r="B3" s="69" t="s">
        <v>14</v>
      </c>
      <c r="C3" s="103" t="s">
        <v>251</v>
      </c>
      <c r="D3" s="108"/>
      <c r="E3" s="108"/>
      <c r="F3" s="108"/>
      <c r="G3" s="108"/>
      <c r="H3" s="108"/>
      <c r="I3" s="108"/>
      <c r="J3" s="108"/>
      <c r="K3" s="70"/>
      <c r="L3" s="70"/>
      <c r="M3" s="70"/>
      <c r="N3" s="67"/>
      <c r="O3" s="68"/>
    </row>
    <row r="4" spans="2:15" x14ac:dyDescent="0.15">
      <c r="B4" s="57" t="s">
        <v>15</v>
      </c>
      <c r="C4" s="58"/>
      <c r="D4" s="59"/>
      <c r="E4" s="59"/>
      <c r="F4" s="59"/>
      <c r="G4" s="59"/>
      <c r="H4" s="96" t="s">
        <v>16</v>
      </c>
      <c r="I4" s="96"/>
      <c r="J4" s="60"/>
      <c r="K4" s="61"/>
      <c r="L4" s="61"/>
      <c r="M4" s="61"/>
      <c r="N4" s="45"/>
      <c r="O4" s="62"/>
    </row>
    <row r="5" spans="2:15" x14ac:dyDescent="0.15">
      <c r="B5" s="12" t="s">
        <v>17</v>
      </c>
      <c r="C5" s="63"/>
      <c r="H5" s="97" t="s">
        <v>18</v>
      </c>
      <c r="I5" s="97"/>
      <c r="J5" s="64"/>
      <c r="K5" s="11"/>
      <c r="L5" s="11"/>
      <c r="M5" s="11"/>
      <c r="O5" s="65"/>
    </row>
    <row r="6" spans="2:15" x14ac:dyDescent="0.15">
      <c r="B6" s="10" t="s">
        <v>19</v>
      </c>
      <c r="C6" s="13"/>
      <c r="D6" s="14"/>
      <c r="E6" s="14"/>
      <c r="F6" s="14"/>
      <c r="G6" s="48"/>
      <c r="H6" s="98" t="s">
        <v>20</v>
      </c>
      <c r="I6" s="98"/>
      <c r="J6" s="14"/>
      <c r="K6" s="11"/>
      <c r="L6" s="11"/>
      <c r="M6" s="11"/>
      <c r="O6" s="65"/>
    </row>
    <row r="7" spans="2:15" ht="15" thickBot="1" x14ac:dyDescent="0.2">
      <c r="B7" s="15" t="s">
        <v>21</v>
      </c>
      <c r="C7" s="16"/>
      <c r="D7" s="17"/>
      <c r="E7" s="17"/>
      <c r="F7" s="17"/>
      <c r="G7" s="18"/>
      <c r="H7" s="99" t="s">
        <v>250</v>
      </c>
      <c r="I7" s="99"/>
      <c r="J7" s="17"/>
      <c r="K7" s="17"/>
      <c r="L7" s="17"/>
      <c r="M7" s="17"/>
      <c r="N7" s="18"/>
      <c r="O7" s="66"/>
    </row>
    <row r="8" spans="2:15" ht="7.5" customHeight="1" thickBot="1" x14ac:dyDescent="0.2">
      <c r="D8" s="19"/>
      <c r="E8" s="19"/>
      <c r="F8" s="19"/>
      <c r="K8" s="19"/>
      <c r="L8" s="19"/>
      <c r="M8" s="19"/>
    </row>
    <row r="9" spans="2:15" ht="19" thickBot="1" x14ac:dyDescent="0.2">
      <c r="B9" s="103" t="s">
        <v>22</v>
      </c>
      <c r="C9" s="104"/>
      <c r="D9" s="20"/>
      <c r="E9" s="19"/>
      <c r="F9" s="19"/>
      <c r="H9" s="101" t="s">
        <v>23</v>
      </c>
      <c r="I9" s="102"/>
      <c r="J9" s="21"/>
      <c r="K9" s="20"/>
      <c r="L9" s="20"/>
      <c r="M9" s="20"/>
    </row>
    <row r="10" spans="2:15" ht="15" thickBot="1" x14ac:dyDescent="0.2">
      <c r="B10" s="73" t="s">
        <v>24</v>
      </c>
      <c r="C10" s="74" t="s">
        <v>25</v>
      </c>
      <c r="D10" s="71" t="s">
        <v>52</v>
      </c>
      <c r="E10" s="71" t="s">
        <v>212</v>
      </c>
      <c r="F10" s="71" t="s">
        <v>155</v>
      </c>
      <c r="H10" s="73" t="s">
        <v>24</v>
      </c>
      <c r="I10" s="75" t="s">
        <v>25</v>
      </c>
      <c r="J10" s="74" t="s">
        <v>26</v>
      </c>
      <c r="K10" s="72" t="s">
        <v>52</v>
      </c>
      <c r="L10" s="72" t="s">
        <v>212</v>
      </c>
      <c r="M10" s="72" t="s">
        <v>155</v>
      </c>
      <c r="N10" s="88" t="s">
        <v>127</v>
      </c>
      <c r="O10" s="88" t="s">
        <v>126</v>
      </c>
    </row>
    <row r="11" spans="2:15" x14ac:dyDescent="0.15">
      <c r="B11" s="22"/>
      <c r="C11" s="23"/>
      <c r="D11" s="51">
        <f>IFERROR(INDEX('Alt Data'!$C:$C,MATCH('Fillable Sheet'!B11,'Alt Data'!$A:$A,0),0)*C11,0)</f>
        <v>0</v>
      </c>
      <c r="E11" s="52" t="e">
        <f>C11/C$47</f>
        <v>#DIV/0!</v>
      </c>
      <c r="F11" s="53" t="e">
        <f>VLOOKUP(B11,'Alt Data'!A$8:D$127,4,FALSE)</f>
        <v>#N/A</v>
      </c>
      <c r="H11" s="24"/>
      <c r="I11" s="25"/>
      <c r="J11" s="26"/>
      <c r="K11" s="54">
        <f>IFERROR(INDEX('Alt Data'!$C:$C,MATCH('Fillable Sheet'!H11,'Alt Data'!$A:$A,0),0)*I11,0)</f>
        <v>0</v>
      </c>
      <c r="L11" s="55" t="e">
        <f>I11/C$47</f>
        <v>#DIV/0!</v>
      </c>
      <c r="M11" s="56" t="e">
        <f>VLOOKUP(H11,'Alt Data'!A$8:D$127,4,FALSE)</f>
        <v>#N/A</v>
      </c>
    </row>
    <row r="12" spans="2:15" x14ac:dyDescent="0.15">
      <c r="B12" s="27"/>
      <c r="C12" s="28"/>
      <c r="D12" s="51">
        <f>IFERROR(INDEX('Alt Data'!$C:$C,MATCH('Fillable Sheet'!B12,'Alt Data'!$A:$A,0),0)*C12,0)</f>
        <v>0</v>
      </c>
      <c r="E12" s="52" t="e">
        <f t="shared" ref="E12:E37" si="0">C12/C$47</f>
        <v>#DIV/0!</v>
      </c>
      <c r="F12" s="53" t="e">
        <f>VLOOKUP(B12,'Alt Data'!A$8:D$127,4,FALSE)</f>
        <v>#N/A</v>
      </c>
      <c r="H12" s="29"/>
      <c r="I12" s="30"/>
      <c r="J12" s="33"/>
      <c r="K12" s="54">
        <f>IFERROR(INDEX('Alt Data'!$C:$C,MATCH('Fillable Sheet'!H12,'Alt Data'!$A:$A,0),0)*I12,0)</f>
        <v>0</v>
      </c>
      <c r="L12" s="55" t="e">
        <f t="shared" ref="L12:L37" si="1">I12/C$47</f>
        <v>#DIV/0!</v>
      </c>
      <c r="M12" s="56" t="e">
        <f>VLOOKUP(H12,'Alt Data'!A$8:D$127,4,FALSE)</f>
        <v>#N/A</v>
      </c>
    </row>
    <row r="13" spans="2:15" x14ac:dyDescent="0.15">
      <c r="B13" s="31"/>
      <c r="C13" s="32"/>
      <c r="D13" s="51">
        <f>IFERROR(INDEX('Alt Data'!$C:$C,MATCH('Fillable Sheet'!B13,'Alt Data'!$A:$A,0),0)*C13,0)</f>
        <v>0</v>
      </c>
      <c r="E13" s="52" t="e">
        <f t="shared" si="0"/>
        <v>#DIV/0!</v>
      </c>
      <c r="F13" s="53" t="e">
        <f>VLOOKUP(B13,'Alt Data'!A$8:D$127,4,FALSE)</f>
        <v>#N/A</v>
      </c>
      <c r="H13" s="24"/>
      <c r="I13" s="25">
        <v>0</v>
      </c>
      <c r="J13" s="26"/>
      <c r="K13" s="54">
        <f>IFERROR(INDEX('Alt Data'!$C:$C,MATCH('Fillable Sheet'!H13,'Alt Data'!$A:$A,0),0)*I13,0)</f>
        <v>0</v>
      </c>
      <c r="L13" s="55" t="e">
        <f t="shared" si="1"/>
        <v>#DIV/0!</v>
      </c>
      <c r="M13" s="56" t="e">
        <f>VLOOKUP(H13,'Alt Data'!A$8:D$127,4,FALSE)</f>
        <v>#N/A</v>
      </c>
    </row>
    <row r="14" spans="2:15" x14ac:dyDescent="0.15">
      <c r="B14" s="27"/>
      <c r="C14" s="28"/>
      <c r="D14" s="51">
        <f>IFERROR(INDEX('Alt Data'!$C:$C,MATCH('Fillable Sheet'!B14,'Alt Data'!$A:$A,0),0)*C14,0)</f>
        <v>0</v>
      </c>
      <c r="E14" s="52" t="e">
        <f t="shared" si="0"/>
        <v>#DIV/0!</v>
      </c>
      <c r="F14" s="53" t="e">
        <f>VLOOKUP(B14,'Alt Data'!A$8:D$127,4,FALSE)</f>
        <v>#N/A</v>
      </c>
      <c r="H14" s="29"/>
      <c r="I14" s="30">
        <v>0</v>
      </c>
      <c r="J14" s="33"/>
      <c r="K14" s="54">
        <f>IFERROR(INDEX('Alt Data'!$C:$C,MATCH('Fillable Sheet'!H14,'Alt Data'!$A:$A,0),0)*I14,0)</f>
        <v>0</v>
      </c>
      <c r="L14" s="55" t="e">
        <f t="shared" si="1"/>
        <v>#DIV/0!</v>
      </c>
      <c r="M14" s="56" t="e">
        <f>VLOOKUP(H14,'Alt Data'!A$8:D$127,4,FALSE)</f>
        <v>#N/A</v>
      </c>
    </row>
    <row r="15" spans="2:15" x14ac:dyDescent="0.15">
      <c r="B15" s="31"/>
      <c r="C15" s="32"/>
      <c r="D15" s="51">
        <f>IFERROR(INDEX('Alt Data'!$C:$C,MATCH('Fillable Sheet'!B15,'Alt Data'!$A:$A,0),0)*C15,0)</f>
        <v>0</v>
      </c>
      <c r="E15" s="52" t="e">
        <f t="shared" si="0"/>
        <v>#DIV/0!</v>
      </c>
      <c r="F15" s="53" t="e">
        <f>VLOOKUP(B15,'Alt Data'!A$8:D$127,4,FALSE)</f>
        <v>#N/A</v>
      </c>
      <c r="H15" s="24"/>
      <c r="I15" s="25">
        <v>0</v>
      </c>
      <c r="J15" s="26"/>
      <c r="K15" s="54">
        <f>IFERROR(INDEX('Alt Data'!$C:$C,MATCH('Fillable Sheet'!H15,'Alt Data'!$A:$A,0),0)*I15,0)</f>
        <v>0</v>
      </c>
      <c r="L15" s="55" t="e">
        <f t="shared" si="1"/>
        <v>#DIV/0!</v>
      </c>
      <c r="M15" s="56" t="e">
        <f>VLOOKUP(H15,'Alt Data'!A$8:D$127,4,FALSE)</f>
        <v>#N/A</v>
      </c>
    </row>
    <row r="16" spans="2:15" x14ac:dyDescent="0.15">
      <c r="B16" s="27"/>
      <c r="C16" s="28"/>
      <c r="D16" s="51">
        <f>IFERROR(INDEX('Alt Data'!$C:$C,MATCH('Fillable Sheet'!B16,'Alt Data'!$A:$A,0),0)*C16,0)</f>
        <v>0</v>
      </c>
      <c r="E16" s="52" t="e">
        <f t="shared" si="0"/>
        <v>#DIV/0!</v>
      </c>
      <c r="F16" s="53" t="e">
        <f>VLOOKUP(B16,'Alt Data'!A$8:D$127,4,FALSE)</f>
        <v>#N/A</v>
      </c>
      <c r="H16" s="29"/>
      <c r="I16" s="30">
        <v>0</v>
      </c>
      <c r="J16" s="33"/>
      <c r="K16" s="54">
        <f>IFERROR(INDEX('Alt Data'!$C:$C,MATCH('Fillable Sheet'!H16,'Alt Data'!$A:$A,0),0)*I16,0)</f>
        <v>0</v>
      </c>
      <c r="L16" s="55" t="e">
        <f t="shared" si="1"/>
        <v>#DIV/0!</v>
      </c>
      <c r="M16" s="56" t="e">
        <f>VLOOKUP(H16,'Alt Data'!A$8:D$127,4,FALSE)</f>
        <v>#N/A</v>
      </c>
    </row>
    <row r="17" spans="2:13" x14ac:dyDescent="0.15">
      <c r="B17" s="31"/>
      <c r="C17" s="32"/>
      <c r="D17" s="51">
        <f>IFERROR(INDEX('Alt Data'!$C:$C,MATCH('Fillable Sheet'!B17,'Alt Data'!$A:$A,0),0)*C17,0)</f>
        <v>0</v>
      </c>
      <c r="E17" s="52" t="e">
        <f t="shared" si="0"/>
        <v>#DIV/0!</v>
      </c>
      <c r="F17" s="53" t="e">
        <f>VLOOKUP(B17,'Alt Data'!A$8:D$127,4,FALSE)</f>
        <v>#N/A</v>
      </c>
      <c r="H17" s="24"/>
      <c r="I17" s="25">
        <v>0</v>
      </c>
      <c r="J17" s="26"/>
      <c r="K17" s="54">
        <f>IFERROR(INDEX('Alt Data'!$C:$C,MATCH('Fillable Sheet'!H17,'Alt Data'!$A:$A,0),0)*I17,0)</f>
        <v>0</v>
      </c>
      <c r="L17" s="55" t="e">
        <f t="shared" si="1"/>
        <v>#DIV/0!</v>
      </c>
      <c r="M17" s="56" t="e">
        <f>VLOOKUP(H17,'Alt Data'!A$8:D$127,4,FALSE)</f>
        <v>#N/A</v>
      </c>
    </row>
    <row r="18" spans="2:13" x14ac:dyDescent="0.15">
      <c r="B18" s="27"/>
      <c r="C18" s="28"/>
      <c r="D18" s="51">
        <f>IFERROR(INDEX('Alt Data'!$C:$C,MATCH('Fillable Sheet'!B18,'Alt Data'!$A:$A,0),0)*C18,0)</f>
        <v>0</v>
      </c>
      <c r="E18" s="52" t="e">
        <f t="shared" si="0"/>
        <v>#DIV/0!</v>
      </c>
      <c r="F18" s="53" t="e">
        <f>VLOOKUP(B18,'Alt Data'!A$8:D$127,4,FALSE)</f>
        <v>#N/A</v>
      </c>
      <c r="H18" s="29"/>
      <c r="I18" s="30">
        <v>0</v>
      </c>
      <c r="J18" s="33"/>
      <c r="K18" s="54">
        <f>IFERROR(INDEX('Alt Data'!$C:$C,MATCH('Fillable Sheet'!H18,'Alt Data'!$A:$A,0),0)*I18,0)</f>
        <v>0</v>
      </c>
      <c r="L18" s="55" t="e">
        <f t="shared" si="1"/>
        <v>#DIV/0!</v>
      </c>
      <c r="M18" s="56" t="e">
        <f>VLOOKUP(H18,'Alt Data'!A$8:D$127,4,FALSE)</f>
        <v>#N/A</v>
      </c>
    </row>
    <row r="19" spans="2:13" x14ac:dyDescent="0.15">
      <c r="B19" s="31"/>
      <c r="C19" s="32"/>
      <c r="D19" s="51">
        <f>IFERROR(INDEX('Alt Data'!$C:$C,MATCH('Fillable Sheet'!B19,'Alt Data'!$A:$A,0),0)*C19,0)</f>
        <v>0</v>
      </c>
      <c r="E19" s="52" t="e">
        <f t="shared" si="0"/>
        <v>#DIV/0!</v>
      </c>
      <c r="F19" s="53" t="e">
        <f>VLOOKUP(B19,'Alt Data'!A$8:D$127,4,FALSE)</f>
        <v>#N/A</v>
      </c>
      <c r="H19" s="24"/>
      <c r="I19" s="25">
        <v>0</v>
      </c>
      <c r="J19" s="26"/>
      <c r="K19" s="54">
        <f>IFERROR(INDEX('Alt Data'!$C:$C,MATCH('Fillable Sheet'!H19,'Alt Data'!$A:$A,0),0)*I19,0)</f>
        <v>0</v>
      </c>
      <c r="L19" s="55" t="e">
        <f t="shared" si="1"/>
        <v>#DIV/0!</v>
      </c>
      <c r="M19" s="56" t="e">
        <f>VLOOKUP(H19,'Alt Data'!A$8:D$127,4,FALSE)</f>
        <v>#N/A</v>
      </c>
    </row>
    <row r="20" spans="2:13" x14ac:dyDescent="0.15">
      <c r="B20" s="27"/>
      <c r="C20" s="28"/>
      <c r="D20" s="51">
        <f>IFERROR(INDEX('Alt Data'!$C:$C,MATCH('Fillable Sheet'!B20,'Alt Data'!$A:$A,0),0)*C20,0)</f>
        <v>0</v>
      </c>
      <c r="E20" s="52" t="e">
        <f t="shared" si="0"/>
        <v>#DIV/0!</v>
      </c>
      <c r="F20" s="53" t="e">
        <f>VLOOKUP(B20,'Alt Data'!A$8:D$127,4,FALSE)</f>
        <v>#N/A</v>
      </c>
      <c r="H20" s="29"/>
      <c r="I20" s="30">
        <v>0</v>
      </c>
      <c r="J20" s="33"/>
      <c r="K20" s="54">
        <f>IFERROR(INDEX('Alt Data'!$C:$C,MATCH('Fillable Sheet'!H20,'Alt Data'!$A:$A,0),0)*I20,0)</f>
        <v>0</v>
      </c>
      <c r="L20" s="55" t="e">
        <f t="shared" si="1"/>
        <v>#DIV/0!</v>
      </c>
      <c r="M20" s="56" t="e">
        <f>VLOOKUP(H20,'Alt Data'!A$8:D$127,4,FALSE)</f>
        <v>#N/A</v>
      </c>
    </row>
    <row r="21" spans="2:13" x14ac:dyDescent="0.15">
      <c r="B21" s="31"/>
      <c r="C21" s="32"/>
      <c r="D21" s="51">
        <f>IFERROR(INDEX('Alt Data'!$C:$C,MATCH('Fillable Sheet'!B21,'Alt Data'!$A:$A,0),0)*C21,0)</f>
        <v>0</v>
      </c>
      <c r="E21" s="52" t="e">
        <f t="shared" si="0"/>
        <v>#DIV/0!</v>
      </c>
      <c r="F21" s="53" t="e">
        <f>VLOOKUP(B21,'Alt Data'!A$8:D$127,4,FALSE)</f>
        <v>#N/A</v>
      </c>
      <c r="H21" s="24"/>
      <c r="I21" s="25">
        <v>0</v>
      </c>
      <c r="J21" s="26"/>
      <c r="K21" s="54">
        <f>IFERROR(INDEX('Alt Data'!$C:$C,MATCH('Fillable Sheet'!H21,'Alt Data'!$A:$A,0),0)*I21,0)</f>
        <v>0</v>
      </c>
      <c r="L21" s="55" t="e">
        <f t="shared" si="1"/>
        <v>#DIV/0!</v>
      </c>
      <c r="M21" s="56" t="e">
        <f>VLOOKUP(H21,'Alt Data'!A$8:D$127,4,FALSE)</f>
        <v>#N/A</v>
      </c>
    </row>
    <row r="22" spans="2:13" x14ac:dyDescent="0.15">
      <c r="B22" s="27"/>
      <c r="C22" s="28"/>
      <c r="D22" s="51">
        <f>IFERROR(INDEX('Alt Data'!$C:$C,MATCH('Fillable Sheet'!B22,'Alt Data'!$A:$A,0),0)*C22,0)</f>
        <v>0</v>
      </c>
      <c r="E22" s="52" t="e">
        <f t="shared" si="0"/>
        <v>#DIV/0!</v>
      </c>
      <c r="F22" s="53" t="e">
        <f>VLOOKUP(B22,'Alt Data'!A$8:D$127,4,FALSE)</f>
        <v>#N/A</v>
      </c>
      <c r="H22" s="29"/>
      <c r="I22" s="30">
        <v>0</v>
      </c>
      <c r="J22" s="33"/>
      <c r="K22" s="54">
        <f>IFERROR(INDEX('Alt Data'!$C:$C,MATCH('Fillable Sheet'!H22,'Alt Data'!$A:$A,0),0)*I22,0)</f>
        <v>0</v>
      </c>
      <c r="L22" s="55" t="e">
        <f t="shared" si="1"/>
        <v>#DIV/0!</v>
      </c>
      <c r="M22" s="56" t="e">
        <f>VLOOKUP(H22,'Alt Data'!A$8:D$127,4,FALSE)</f>
        <v>#N/A</v>
      </c>
    </row>
    <row r="23" spans="2:13" x14ac:dyDescent="0.15">
      <c r="B23" s="31"/>
      <c r="C23" s="32"/>
      <c r="D23" s="51">
        <f>IFERROR(INDEX('Alt Data'!$C:$C,MATCH('Fillable Sheet'!B23,'Alt Data'!$A:$A,0),0)*C23,0)</f>
        <v>0</v>
      </c>
      <c r="E23" s="52" t="e">
        <f t="shared" si="0"/>
        <v>#DIV/0!</v>
      </c>
      <c r="F23" s="53" t="e">
        <f>VLOOKUP(B23,'Alt Data'!A$8:D$127,4,FALSE)</f>
        <v>#N/A</v>
      </c>
      <c r="H23" s="24"/>
      <c r="I23" s="25">
        <v>0</v>
      </c>
      <c r="J23" s="26"/>
      <c r="K23" s="54">
        <f>IFERROR(INDEX('Alt Data'!$C:$C,MATCH('Fillable Sheet'!H23,'Alt Data'!$A:$A,0),0)*I23,0)</f>
        <v>0</v>
      </c>
      <c r="L23" s="55" t="e">
        <f t="shared" si="1"/>
        <v>#DIV/0!</v>
      </c>
      <c r="M23" s="56" t="e">
        <f>VLOOKUP(H23,'Alt Data'!A$8:D$127,4,FALSE)</f>
        <v>#N/A</v>
      </c>
    </row>
    <row r="24" spans="2:13" x14ac:dyDescent="0.15">
      <c r="B24" s="27"/>
      <c r="C24" s="28"/>
      <c r="D24" s="51">
        <f>IFERROR(INDEX('Alt Data'!$C:$C,MATCH('Fillable Sheet'!B24,'Alt Data'!$A:$A,0),0)*C24,0)</f>
        <v>0</v>
      </c>
      <c r="E24" s="52" t="e">
        <f t="shared" si="0"/>
        <v>#DIV/0!</v>
      </c>
      <c r="F24" s="53" t="e">
        <f>VLOOKUP(B24,'Alt Data'!A$8:D$127,4,FALSE)</f>
        <v>#N/A</v>
      </c>
      <c r="H24" s="29"/>
      <c r="I24" s="30">
        <v>0</v>
      </c>
      <c r="J24" s="33"/>
      <c r="K24" s="54">
        <f>IFERROR(INDEX('Alt Data'!$C:$C,MATCH('Fillable Sheet'!H24,'Alt Data'!$A:$A,0),0)*I24,0)</f>
        <v>0</v>
      </c>
      <c r="L24" s="55" t="e">
        <f t="shared" si="1"/>
        <v>#DIV/0!</v>
      </c>
      <c r="M24" s="56" t="e">
        <f>VLOOKUP(H24,'Alt Data'!A$8:D$127,4,FALSE)</f>
        <v>#N/A</v>
      </c>
    </row>
    <row r="25" spans="2:13" x14ac:dyDescent="0.15">
      <c r="B25" s="31"/>
      <c r="C25" s="32"/>
      <c r="D25" s="51">
        <f>IFERROR(INDEX('Alt Data'!$C:$C,MATCH('Fillable Sheet'!B25,'Alt Data'!$A:$A,0),0)*C25,0)</f>
        <v>0</v>
      </c>
      <c r="E25" s="52" t="e">
        <f t="shared" si="0"/>
        <v>#DIV/0!</v>
      </c>
      <c r="F25" s="53" t="e">
        <f>VLOOKUP(B25,'Alt Data'!A$8:D$127,4,FALSE)</f>
        <v>#N/A</v>
      </c>
      <c r="H25" s="24"/>
      <c r="I25" s="25">
        <v>0</v>
      </c>
      <c r="J25" s="26"/>
      <c r="K25" s="54">
        <f>IFERROR(INDEX('Alt Data'!$C:$C,MATCH('Fillable Sheet'!H25,'Alt Data'!$A:$A,0),0)*I25,0)</f>
        <v>0</v>
      </c>
      <c r="L25" s="55" t="e">
        <f t="shared" si="1"/>
        <v>#DIV/0!</v>
      </c>
      <c r="M25" s="56" t="e">
        <f>VLOOKUP(H25,'Alt Data'!A$8:D$127,4,FALSE)</f>
        <v>#N/A</v>
      </c>
    </row>
    <row r="26" spans="2:13" x14ac:dyDescent="0.15">
      <c r="B26" s="27"/>
      <c r="C26" s="28"/>
      <c r="D26" s="51">
        <f>IFERROR(INDEX('Alt Data'!$C:$C,MATCH('Fillable Sheet'!B26,'Alt Data'!$A:$A,0),0)*C26,0)</f>
        <v>0</v>
      </c>
      <c r="E26" s="52" t="e">
        <f t="shared" si="0"/>
        <v>#DIV/0!</v>
      </c>
      <c r="F26" s="53" t="e">
        <f>VLOOKUP(B26,'Alt Data'!A$8:D$127,4,FALSE)</f>
        <v>#N/A</v>
      </c>
      <c r="H26" s="29"/>
      <c r="I26" s="30">
        <v>0</v>
      </c>
      <c r="J26" s="33"/>
      <c r="K26" s="54">
        <f>IFERROR(INDEX('Alt Data'!$C:$C,MATCH('Fillable Sheet'!H26,'Alt Data'!$A:$A,0),0)*I26,0)</f>
        <v>0</v>
      </c>
      <c r="L26" s="55" t="e">
        <f t="shared" si="1"/>
        <v>#DIV/0!</v>
      </c>
      <c r="M26" s="56" t="e">
        <f>VLOOKUP(H26,'Alt Data'!A$8:D$127,4,FALSE)</f>
        <v>#N/A</v>
      </c>
    </row>
    <row r="27" spans="2:13" x14ac:dyDescent="0.15">
      <c r="B27" s="31"/>
      <c r="C27" s="32"/>
      <c r="D27" s="51">
        <f>IFERROR(INDEX('Alt Data'!$C:$C,MATCH('Fillable Sheet'!B27,'Alt Data'!$A:$A,0),0)*C27,0)</f>
        <v>0</v>
      </c>
      <c r="E27" s="52" t="e">
        <f t="shared" si="0"/>
        <v>#DIV/0!</v>
      </c>
      <c r="F27" s="53" t="e">
        <f>VLOOKUP(B27,'Alt Data'!A$8:D$127,4,FALSE)</f>
        <v>#N/A</v>
      </c>
      <c r="H27" s="24"/>
      <c r="I27" s="25">
        <v>0</v>
      </c>
      <c r="J27" s="26"/>
      <c r="K27" s="54">
        <f>IFERROR(INDEX('Alt Data'!$C:$C,MATCH('Fillable Sheet'!H27,'Alt Data'!$A:$A,0),0)*I27,0)</f>
        <v>0</v>
      </c>
      <c r="L27" s="55" t="e">
        <f t="shared" si="1"/>
        <v>#DIV/0!</v>
      </c>
      <c r="M27" s="56" t="e">
        <f>VLOOKUP(H27,'Alt Data'!A$8:D$127,4,FALSE)</f>
        <v>#N/A</v>
      </c>
    </row>
    <row r="28" spans="2:13" x14ac:dyDescent="0.15">
      <c r="B28" s="27"/>
      <c r="C28" s="28"/>
      <c r="D28" s="51">
        <f>IFERROR(INDEX('Alt Data'!$C:$C,MATCH('Fillable Sheet'!B28,'Alt Data'!$A:$A,0),0)*C28,0)</f>
        <v>0</v>
      </c>
      <c r="E28" s="52" t="e">
        <f t="shared" si="0"/>
        <v>#DIV/0!</v>
      </c>
      <c r="F28" s="53" t="e">
        <f>VLOOKUP(B28,'Alt Data'!A$8:D$127,4,FALSE)</f>
        <v>#N/A</v>
      </c>
      <c r="H28" s="29"/>
      <c r="I28" s="30">
        <v>0</v>
      </c>
      <c r="J28" s="33"/>
      <c r="K28" s="54">
        <f>IFERROR(INDEX('Alt Data'!$C:$C,MATCH('Fillable Sheet'!H28,'Alt Data'!$A:$A,0),0)*I28,0)</f>
        <v>0</v>
      </c>
      <c r="L28" s="55" t="e">
        <f t="shared" si="1"/>
        <v>#DIV/0!</v>
      </c>
      <c r="M28" s="56" t="e">
        <f>VLOOKUP(H28,'Alt Data'!A$8:D$127,4,FALSE)</f>
        <v>#N/A</v>
      </c>
    </row>
    <row r="29" spans="2:13" x14ac:dyDescent="0.15">
      <c r="B29" s="31"/>
      <c r="C29" s="32"/>
      <c r="D29" s="51">
        <f>IFERROR(INDEX('Alt Data'!$C:$C,MATCH('Fillable Sheet'!B29,'Alt Data'!$A:$A,0),0)*C29,0)</f>
        <v>0</v>
      </c>
      <c r="E29" s="52" t="e">
        <f t="shared" si="0"/>
        <v>#DIV/0!</v>
      </c>
      <c r="F29" s="53" t="e">
        <f>VLOOKUP(B29,'Alt Data'!A$8:D$127,4,FALSE)</f>
        <v>#N/A</v>
      </c>
      <c r="H29" s="24"/>
      <c r="I29" s="25">
        <v>0</v>
      </c>
      <c r="J29" s="26"/>
      <c r="K29" s="54">
        <f>IFERROR(INDEX('Alt Data'!$C:$C,MATCH('Fillable Sheet'!H29,'Alt Data'!$A:$A,0),0)*I29,0)</f>
        <v>0</v>
      </c>
      <c r="L29" s="55" t="e">
        <f t="shared" si="1"/>
        <v>#DIV/0!</v>
      </c>
      <c r="M29" s="56" t="e">
        <f>VLOOKUP(H29,'Alt Data'!A$8:D$127,4,FALSE)</f>
        <v>#N/A</v>
      </c>
    </row>
    <row r="30" spans="2:13" x14ac:dyDescent="0.15">
      <c r="B30" s="27"/>
      <c r="C30" s="28">
        <v>0</v>
      </c>
      <c r="D30" s="51">
        <f>IFERROR(INDEX('Alt Data'!$C:$C,MATCH('Fillable Sheet'!B30,'Alt Data'!$A:$A,0),0)*C30,0)</f>
        <v>0</v>
      </c>
      <c r="E30" s="52" t="e">
        <f t="shared" si="0"/>
        <v>#DIV/0!</v>
      </c>
      <c r="F30" s="53" t="e">
        <f>VLOOKUP(B30,'Alt Data'!A$8:D$127,4,FALSE)</f>
        <v>#N/A</v>
      </c>
      <c r="H30" s="29"/>
      <c r="I30" s="30">
        <v>0</v>
      </c>
      <c r="J30" s="33"/>
      <c r="K30" s="54">
        <f>IFERROR(INDEX('Alt Data'!$C:$C,MATCH('Fillable Sheet'!H30,'Alt Data'!$A:$A,0),0)*I30,0)</f>
        <v>0</v>
      </c>
      <c r="L30" s="55" t="e">
        <f t="shared" si="1"/>
        <v>#DIV/0!</v>
      </c>
      <c r="M30" s="56" t="e">
        <f>VLOOKUP(H30,'Alt Data'!A$8:D$127,4,FALSE)</f>
        <v>#N/A</v>
      </c>
    </row>
    <row r="31" spans="2:13" x14ac:dyDescent="0.15">
      <c r="B31" s="31"/>
      <c r="C31" s="32">
        <v>0</v>
      </c>
      <c r="D31" s="51">
        <f>IFERROR(INDEX('Alt Data'!$C:$C,MATCH('Fillable Sheet'!B31,'Alt Data'!$A:$A,0),0)*C31,0)</f>
        <v>0</v>
      </c>
      <c r="E31" s="52" t="e">
        <f t="shared" si="0"/>
        <v>#DIV/0!</v>
      </c>
      <c r="F31" s="53" t="e">
        <f>VLOOKUP(B31,'Alt Data'!A$8:D$127,4,FALSE)</f>
        <v>#N/A</v>
      </c>
      <c r="H31" s="24"/>
      <c r="I31" s="25">
        <v>0</v>
      </c>
      <c r="J31" s="26"/>
      <c r="K31" s="54">
        <f>IFERROR(INDEX('Alt Data'!$C:$C,MATCH('Fillable Sheet'!H31,'Alt Data'!$A:$A,0),0)*I31,0)</f>
        <v>0</v>
      </c>
      <c r="L31" s="55" t="e">
        <f t="shared" si="1"/>
        <v>#DIV/0!</v>
      </c>
      <c r="M31" s="56" t="e">
        <f>VLOOKUP(H31,'Alt Data'!A$8:D$127,4,FALSE)</f>
        <v>#N/A</v>
      </c>
    </row>
    <row r="32" spans="2:13" x14ac:dyDescent="0.15">
      <c r="B32" s="27"/>
      <c r="C32" s="28">
        <v>0</v>
      </c>
      <c r="D32" s="51">
        <f>IFERROR(INDEX('Alt Data'!$C:$C,MATCH('Fillable Sheet'!B32,'Alt Data'!$A:$A,0),0)*C32,0)</f>
        <v>0</v>
      </c>
      <c r="E32" s="52" t="e">
        <f t="shared" si="0"/>
        <v>#DIV/0!</v>
      </c>
      <c r="F32" s="53" t="e">
        <f>VLOOKUP(B32,'Alt Data'!A$8:D$127,4,FALSE)</f>
        <v>#N/A</v>
      </c>
      <c r="H32" s="29"/>
      <c r="I32" s="30">
        <v>0</v>
      </c>
      <c r="J32" s="33"/>
      <c r="K32" s="54">
        <f>IFERROR(INDEX('Alt Data'!$C:$C,MATCH('Fillable Sheet'!H32,'Alt Data'!$A:$A,0),0)*I32,0)</f>
        <v>0</v>
      </c>
      <c r="L32" s="55" t="e">
        <f t="shared" si="1"/>
        <v>#DIV/0!</v>
      </c>
      <c r="M32" s="56" t="e">
        <f>VLOOKUP(H32,'Alt Data'!A$8:D$127,4,FALSE)</f>
        <v>#N/A</v>
      </c>
    </row>
    <row r="33" spans="2:15" x14ac:dyDescent="0.15">
      <c r="B33" s="31"/>
      <c r="C33" s="32">
        <v>0</v>
      </c>
      <c r="D33" s="51">
        <f>IFERROR(INDEX('Alt Data'!$C:$C,MATCH('Fillable Sheet'!B33,'Alt Data'!$A:$A,0),0)*C33,0)</f>
        <v>0</v>
      </c>
      <c r="E33" s="52" t="e">
        <f t="shared" si="0"/>
        <v>#DIV/0!</v>
      </c>
      <c r="F33" s="53" t="e">
        <f>VLOOKUP(B33,'Alt Data'!A$8:D$127,4,FALSE)</f>
        <v>#N/A</v>
      </c>
      <c r="H33" s="24"/>
      <c r="I33" s="25">
        <v>0</v>
      </c>
      <c r="J33" s="26"/>
      <c r="K33" s="54">
        <f>IFERROR(INDEX('Alt Data'!$C:$C,MATCH('Fillable Sheet'!H33,'Alt Data'!$A:$A,0),0)*I33,0)</f>
        <v>0</v>
      </c>
      <c r="L33" s="55" t="e">
        <f t="shared" si="1"/>
        <v>#DIV/0!</v>
      </c>
      <c r="M33" s="56" t="e">
        <f>VLOOKUP(H33,'Alt Data'!A$8:D$127,4,FALSE)</f>
        <v>#N/A</v>
      </c>
    </row>
    <row r="34" spans="2:15" x14ac:dyDescent="0.15">
      <c r="B34" s="27"/>
      <c r="C34" s="28">
        <v>0</v>
      </c>
      <c r="D34" s="51">
        <f>IFERROR(INDEX('Alt Data'!$C:$C,MATCH('Fillable Sheet'!B34,'Alt Data'!$A:$A,0),0)*C34,0)</f>
        <v>0</v>
      </c>
      <c r="E34" s="52" t="e">
        <f t="shared" si="0"/>
        <v>#DIV/0!</v>
      </c>
      <c r="F34" s="53" t="e">
        <f>VLOOKUP(B34,'Alt Data'!A$8:D$127,4,FALSE)</f>
        <v>#N/A</v>
      </c>
      <c r="H34" s="29"/>
      <c r="I34" s="30">
        <v>0</v>
      </c>
      <c r="J34" s="33"/>
      <c r="K34" s="54">
        <f>IFERROR(INDEX('Alt Data'!$C:$C,MATCH('Fillable Sheet'!H34,'Alt Data'!$A:$A,0),0)*I34,0)</f>
        <v>0</v>
      </c>
      <c r="L34" s="55" t="e">
        <f t="shared" si="1"/>
        <v>#DIV/0!</v>
      </c>
      <c r="M34" s="56" t="e">
        <f>VLOOKUP(H34,'Alt Data'!A$8:D$127,4,FALSE)</f>
        <v>#N/A</v>
      </c>
    </row>
    <row r="35" spans="2:15" x14ac:dyDescent="0.15">
      <c r="B35" s="31"/>
      <c r="C35" s="32">
        <v>0</v>
      </c>
      <c r="D35" s="51">
        <f>IFERROR(INDEX('Alt Data'!$C:$C,MATCH('Fillable Sheet'!B35,'Alt Data'!$A:$A,0),0)*C35,0)</f>
        <v>0</v>
      </c>
      <c r="E35" s="52" t="e">
        <f t="shared" si="0"/>
        <v>#DIV/0!</v>
      </c>
      <c r="F35" s="53" t="e">
        <f>VLOOKUP(B35,'Alt Data'!A$8:D$127,4,FALSE)</f>
        <v>#N/A</v>
      </c>
      <c r="H35" s="24"/>
      <c r="I35" s="25">
        <v>0</v>
      </c>
      <c r="J35" s="26"/>
      <c r="K35" s="54">
        <f>IFERROR(INDEX('Alt Data'!$C:$C,MATCH('Fillable Sheet'!H35,'Alt Data'!$A:$A,0),0)*I35,0)</f>
        <v>0</v>
      </c>
      <c r="L35" s="55" t="e">
        <f t="shared" si="1"/>
        <v>#DIV/0!</v>
      </c>
      <c r="M35" s="56" t="e">
        <f>VLOOKUP(H35,'Alt Data'!A$8:D$127,4,FALSE)</f>
        <v>#N/A</v>
      </c>
    </row>
    <row r="36" spans="2:15" x14ac:dyDescent="0.15">
      <c r="B36" s="27"/>
      <c r="C36" s="28">
        <v>0</v>
      </c>
      <c r="D36" s="51">
        <f>IFERROR(INDEX('Alt Data'!$C:$C,MATCH('Fillable Sheet'!B36,'Alt Data'!$A:$A,0),0)*C36,0)</f>
        <v>0</v>
      </c>
      <c r="E36" s="52" t="e">
        <f t="shared" si="0"/>
        <v>#DIV/0!</v>
      </c>
      <c r="F36" s="53" t="e">
        <f>VLOOKUP(B36,'Alt Data'!A$8:D$127,4,FALSE)</f>
        <v>#N/A</v>
      </c>
      <c r="H36" s="29"/>
      <c r="I36" s="30">
        <v>0</v>
      </c>
      <c r="J36" s="33"/>
      <c r="K36" s="54">
        <f>IFERROR(INDEX('Alt Data'!$C:$C,MATCH('Fillable Sheet'!H36,'Alt Data'!$A:$A,0),0)*I36,0)</f>
        <v>0</v>
      </c>
      <c r="L36" s="55" t="e">
        <f t="shared" si="1"/>
        <v>#DIV/0!</v>
      </c>
      <c r="M36" s="56" t="e">
        <f>VLOOKUP(H36,'Alt Data'!A$8:D$127,4,FALSE)</f>
        <v>#N/A</v>
      </c>
    </row>
    <row r="37" spans="2:15" ht="15" thickBot="1" x14ac:dyDescent="0.2">
      <c r="B37" s="34"/>
      <c r="C37" s="35">
        <v>0</v>
      </c>
      <c r="D37" s="51">
        <f>IFERROR(INDEX('Alt Data'!$C:$C,MATCH('Fillable Sheet'!B37,'Alt Data'!$A:$A,0),0)*C37,0)</f>
        <v>0</v>
      </c>
      <c r="E37" s="52" t="e">
        <f t="shared" si="0"/>
        <v>#DIV/0!</v>
      </c>
      <c r="F37" s="53" t="e">
        <f>VLOOKUP(B37,'Alt Data'!A$8:D$127,4,FALSE)</f>
        <v>#N/A</v>
      </c>
      <c r="H37" s="36"/>
      <c r="I37" s="37">
        <v>0</v>
      </c>
      <c r="J37" s="38"/>
      <c r="K37" s="54">
        <f>IFERROR(INDEX('Alt Data'!$C:$C,MATCH('Fillable Sheet'!H37,'Alt Data'!$A:$A,0),0)*I37,0)</f>
        <v>0</v>
      </c>
      <c r="L37" s="55" t="e">
        <f t="shared" si="1"/>
        <v>#DIV/0!</v>
      </c>
      <c r="M37" s="56" t="e">
        <f>VLOOKUP(H37,'Alt Data'!A$8:D$127,4,FALSE)</f>
        <v>#N/A</v>
      </c>
    </row>
    <row r="38" spans="2:15" ht="4.5" customHeight="1" x14ac:dyDescent="0.15"/>
    <row r="39" spans="2:15" ht="15" thickBot="1" x14ac:dyDescent="0.2">
      <c r="B39" s="39" t="s">
        <v>29</v>
      </c>
    </row>
    <row r="40" spans="2:15" ht="54.75" customHeight="1" thickBot="1" x14ac:dyDescent="0.2">
      <c r="B40" s="106"/>
      <c r="C40" s="107"/>
      <c r="D40" s="107"/>
      <c r="E40" s="107"/>
      <c r="F40" s="107"/>
      <c r="G40" s="107"/>
      <c r="H40" s="107"/>
      <c r="I40" s="107"/>
      <c r="J40" s="107"/>
      <c r="K40" s="67"/>
      <c r="L40" s="67"/>
      <c r="M40" s="67"/>
      <c r="N40" s="67"/>
      <c r="O40" s="68"/>
    </row>
    <row r="42" spans="2:15" ht="18" x14ac:dyDescent="0.15">
      <c r="B42" s="105" t="s">
        <v>30</v>
      </c>
      <c r="C42" s="105"/>
      <c r="D42" s="105"/>
      <c r="E42" s="105"/>
      <c r="F42" s="105"/>
      <c r="G42" s="105"/>
      <c r="H42" s="40" t="s">
        <v>31</v>
      </c>
      <c r="I42" s="41"/>
      <c r="J42" s="41"/>
      <c r="K42" s="41"/>
      <c r="L42" s="41"/>
      <c r="M42" s="41"/>
      <c r="N42" s="41"/>
      <c r="O42" s="41"/>
    </row>
    <row r="43" spans="2:15" x14ac:dyDescent="0.15">
      <c r="B43" s="42"/>
    </row>
    <row r="44" spans="2:15" ht="18" x14ac:dyDescent="0.15">
      <c r="B44" s="105" t="s">
        <v>32</v>
      </c>
      <c r="C44" s="105"/>
      <c r="D44" s="105"/>
      <c r="E44" s="105"/>
      <c r="F44" s="105"/>
      <c r="G44" s="105"/>
      <c r="H44" s="40" t="s">
        <v>31</v>
      </c>
      <c r="I44" s="43"/>
      <c r="J44" s="43"/>
      <c r="K44" s="43"/>
      <c r="L44" s="43"/>
      <c r="M44" s="43"/>
      <c r="N44" s="43"/>
      <c r="O44" s="43"/>
    </row>
    <row r="45" spans="2:15" ht="15" thickBot="1" x14ac:dyDescent="0.2"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</row>
    <row r="46" spans="2:15" ht="20.25" customHeight="1" thickTop="1" thickBot="1" x14ac:dyDescent="0.2">
      <c r="B46" s="95" t="s">
        <v>33</v>
      </c>
      <c r="C46" s="95"/>
      <c r="D46" s="95"/>
      <c r="E46" s="95"/>
      <c r="F46" s="95"/>
      <c r="G46" s="95"/>
      <c r="H46" s="95"/>
      <c r="I46" s="95"/>
      <c r="J46" s="95"/>
    </row>
    <row r="47" spans="2:15" ht="15.75" customHeight="1" x14ac:dyDescent="0.15">
      <c r="B47" s="22" t="s">
        <v>34</v>
      </c>
      <c r="C47" s="23">
        <f>SUM(J4:J6)</f>
        <v>0</v>
      </c>
      <c r="D47" s="11"/>
      <c r="E47" s="11"/>
      <c r="F47" s="11"/>
      <c r="H47" s="111" t="str">
        <f>_xlfn.CONCAT("Alt Illiqudity / Total Liquidity &gt; ",L47*100,"% Limit")</f>
        <v>Alt Illiqudity / Total Liquidity &gt; 10% Limit</v>
      </c>
      <c r="I47" s="112"/>
      <c r="J47" s="46" t="str">
        <f>IFERROR(CONCATENATE(IF(K47&lt;L47,"PASS","FAIL"),," ",TEXT(K47,"#0.0#%")),"FAIL")</f>
        <v>FAIL</v>
      </c>
      <c r="K47" s="81" t="e">
        <f>C48/SUM(C49,C50)</f>
        <v>#DIV/0!</v>
      </c>
      <c r="L47" s="81">
        <f>IF(C$47&gt;20000000, 50%,IF(C$47&gt;5000000, 40%, IF(C$47&gt;2500000, 30%,IF(C$47&gt;1000000, 20%, 10%))))</f>
        <v>0.1</v>
      </c>
      <c r="M47" s="47"/>
    </row>
    <row r="48" spans="2:15" ht="15.75" customHeight="1" x14ac:dyDescent="0.15">
      <c r="B48" s="27" t="s">
        <v>35</v>
      </c>
      <c r="C48" s="28">
        <f>SUM(C11:C37,I11:I37)-SUM(D11:D37,K11:K37)</f>
        <v>0</v>
      </c>
      <c r="D48" s="11"/>
      <c r="E48" s="11"/>
      <c r="F48" s="11"/>
      <c r="H48" s="113" t="s">
        <v>36</v>
      </c>
      <c r="I48" s="114"/>
      <c r="J48" s="49" t="str">
        <f>IF(C5&gt;5,"PASS","FAIL")</f>
        <v>FAIL</v>
      </c>
      <c r="K48" s="82"/>
      <c r="L48" s="83"/>
    </row>
    <row r="49" spans="2:17" ht="15.75" customHeight="1" x14ac:dyDescent="0.15">
      <c r="B49" s="31" t="s">
        <v>37</v>
      </c>
      <c r="C49" s="32">
        <f>SUM(D11:D37,K11:K37)</f>
        <v>0</v>
      </c>
      <c r="D49" s="11"/>
      <c r="E49" s="11"/>
      <c r="F49" s="11"/>
      <c r="H49" s="115" t="s">
        <v>235</v>
      </c>
      <c r="I49" s="116"/>
      <c r="J49" s="50" t="str">
        <f>IF(C47&gt;1000000,"PASS","FAIL")</f>
        <v>FAIL</v>
      </c>
      <c r="K49" s="83"/>
      <c r="L49" s="83"/>
    </row>
    <row r="50" spans="2:17" ht="15.75" customHeight="1" x14ac:dyDescent="0.15">
      <c r="B50" s="27" t="s">
        <v>38</v>
      </c>
      <c r="C50" s="28">
        <f>C49+J5+(J4-SUM(C11:C37,I11:I37))-(40%*J7)</f>
        <v>0</v>
      </c>
      <c r="D50" s="11"/>
      <c r="E50" s="11"/>
      <c r="F50" s="11"/>
      <c r="H50" s="113" t="s">
        <v>39</v>
      </c>
      <c r="I50" s="114"/>
      <c r="J50" s="49" t="str">
        <f>IF(C6&gt;199999,"PASS","FAIL")</f>
        <v>FAIL</v>
      </c>
      <c r="K50" s="83"/>
      <c r="L50" s="83"/>
    </row>
    <row r="51" spans="2:17" ht="15.75" customHeight="1" thickBot="1" x14ac:dyDescent="0.2">
      <c r="B51" s="34" t="s">
        <v>40</v>
      </c>
      <c r="C51" s="35">
        <f>C47-C50</f>
        <v>0</v>
      </c>
      <c r="D51" s="11"/>
      <c r="E51" s="85" t="s">
        <v>41</v>
      </c>
      <c r="F51" s="86" t="s">
        <v>253</v>
      </c>
      <c r="H51" s="109" t="str">
        <f>_xlfn.CONCAT("Single Sponsor Above ",K51*100,"% Limit")</f>
        <v>Single Sponsor Above 2.5% Limit</v>
      </c>
      <c r="I51" s="110"/>
      <c r="J51" s="79" t="str">
        <f>IF(C125=TRUE,"FAIL","PASS")</f>
        <v>PASS</v>
      </c>
      <c r="K51" s="84">
        <f>IF(C$47&gt;20000000, 12.5%,IF(C$47&gt;5000000, 10%, IF(C$47&gt;2500000, 7.5%,IF(C$47&gt;1000000, 5%, 2.5%))))</f>
        <v>2.5000000000000001E-2</v>
      </c>
      <c r="L51" s="83"/>
    </row>
    <row r="52" spans="2:17" s="80" customFormat="1" ht="10.5" customHeight="1" x14ac:dyDescent="0.15">
      <c r="H52" s="85"/>
      <c r="I52" s="86"/>
      <c r="J52" s="86"/>
      <c r="P52" s="87"/>
      <c r="Q52" s="87"/>
    </row>
    <row r="54" spans="2:17" x14ac:dyDescent="0.15">
      <c r="B54" s="77" t="s">
        <v>232</v>
      </c>
      <c r="C54" s="77" t="s">
        <v>233</v>
      </c>
      <c r="D54" s="77"/>
    </row>
    <row r="55" spans="2:17" x14ac:dyDescent="0.15">
      <c r="B55" s="4" t="s">
        <v>160</v>
      </c>
      <c r="C55" s="78">
        <f>SUMIF(F$11:F$37,B55,E$11:E$37)+SUMIF(M$11:M$37,B55,L$11:L$37)</f>
        <v>0</v>
      </c>
      <c r="D55" s="78"/>
    </row>
    <row r="56" spans="2:17" x14ac:dyDescent="0.15">
      <c r="B56" s="4" t="s">
        <v>216</v>
      </c>
      <c r="C56" s="78">
        <f t="shared" ref="C56:C114" si="2">SUMIF(F$11:F$37,B56,E$11:E$37)+SUMIF(M$11:M$37,B56,L$11:L$37)</f>
        <v>0</v>
      </c>
      <c r="D56" s="78"/>
    </row>
    <row r="57" spans="2:17" x14ac:dyDescent="0.15">
      <c r="B57" s="4" t="s">
        <v>159</v>
      </c>
      <c r="C57" s="78">
        <f t="shared" si="2"/>
        <v>0</v>
      </c>
      <c r="D57" s="78"/>
    </row>
    <row r="58" spans="2:17" x14ac:dyDescent="0.15">
      <c r="B58" s="4" t="s">
        <v>217</v>
      </c>
      <c r="C58" s="78">
        <f t="shared" si="2"/>
        <v>0</v>
      </c>
      <c r="D58" s="78"/>
    </row>
    <row r="59" spans="2:17" x14ac:dyDescent="0.15">
      <c r="B59" s="4" t="s">
        <v>161</v>
      </c>
      <c r="C59" s="78">
        <f t="shared" si="2"/>
        <v>0</v>
      </c>
      <c r="D59" s="78"/>
    </row>
    <row r="60" spans="2:17" x14ac:dyDescent="0.15">
      <c r="B60" s="4" t="s">
        <v>162</v>
      </c>
      <c r="C60" s="78">
        <f t="shared" si="2"/>
        <v>0</v>
      </c>
      <c r="D60" s="78"/>
    </row>
    <row r="61" spans="2:17" x14ac:dyDescent="0.15">
      <c r="B61" s="4" t="s">
        <v>163</v>
      </c>
      <c r="C61" s="78">
        <f t="shared" si="2"/>
        <v>0</v>
      </c>
      <c r="D61" s="78"/>
    </row>
    <row r="62" spans="2:17" x14ac:dyDescent="0.15">
      <c r="B62" s="4" t="s">
        <v>164</v>
      </c>
      <c r="C62" s="78">
        <f t="shared" si="2"/>
        <v>0</v>
      </c>
      <c r="D62" s="78"/>
    </row>
    <row r="63" spans="2:17" x14ac:dyDescent="0.15">
      <c r="B63" s="4" t="s">
        <v>165</v>
      </c>
      <c r="C63" s="78">
        <f t="shared" si="2"/>
        <v>0</v>
      </c>
      <c r="D63" s="78"/>
    </row>
    <row r="64" spans="2:17" x14ac:dyDescent="0.15">
      <c r="B64" s="4" t="s">
        <v>180</v>
      </c>
      <c r="C64" s="78">
        <f t="shared" si="2"/>
        <v>0</v>
      </c>
      <c r="D64" s="78"/>
    </row>
    <row r="65" spans="2:4" x14ac:dyDescent="0.15">
      <c r="B65" s="4" t="s">
        <v>166</v>
      </c>
      <c r="C65" s="78">
        <f t="shared" si="2"/>
        <v>0</v>
      </c>
      <c r="D65" s="78"/>
    </row>
    <row r="66" spans="2:4" x14ac:dyDescent="0.15">
      <c r="B66" s="4" t="s">
        <v>171</v>
      </c>
      <c r="C66" s="78">
        <f t="shared" si="2"/>
        <v>0</v>
      </c>
      <c r="D66" s="78"/>
    </row>
    <row r="67" spans="2:4" x14ac:dyDescent="0.15">
      <c r="B67" s="4" t="s">
        <v>167</v>
      </c>
      <c r="C67" s="78">
        <f t="shared" si="2"/>
        <v>0</v>
      </c>
      <c r="D67" s="78"/>
    </row>
    <row r="68" spans="2:4" x14ac:dyDescent="0.15">
      <c r="B68" s="4" t="s">
        <v>168</v>
      </c>
      <c r="C68" s="78">
        <f t="shared" si="2"/>
        <v>0</v>
      </c>
      <c r="D68" s="78"/>
    </row>
    <row r="69" spans="2:4" x14ac:dyDescent="0.15">
      <c r="B69" s="4" t="s">
        <v>169</v>
      </c>
      <c r="C69" s="78">
        <f t="shared" si="2"/>
        <v>0</v>
      </c>
      <c r="D69" s="78"/>
    </row>
    <row r="70" spans="2:4" x14ac:dyDescent="0.15">
      <c r="B70" s="4" t="s">
        <v>172</v>
      </c>
      <c r="C70" s="78">
        <f t="shared" si="2"/>
        <v>0</v>
      </c>
      <c r="D70" s="78"/>
    </row>
    <row r="71" spans="2:4" ht="15" x14ac:dyDescent="0.2">
      <c r="B71" s="3" t="s">
        <v>230</v>
      </c>
      <c r="C71" s="78">
        <f t="shared" si="2"/>
        <v>0</v>
      </c>
      <c r="D71" s="78"/>
    </row>
    <row r="72" spans="2:4" x14ac:dyDescent="0.15">
      <c r="B72" s="4" t="s">
        <v>231</v>
      </c>
      <c r="C72" s="78">
        <f t="shared" si="2"/>
        <v>0</v>
      </c>
      <c r="D72" s="78"/>
    </row>
    <row r="73" spans="2:4" x14ac:dyDescent="0.15">
      <c r="B73" s="4" t="s">
        <v>173</v>
      </c>
      <c r="C73" s="78">
        <f t="shared" si="2"/>
        <v>0</v>
      </c>
      <c r="D73" s="78"/>
    </row>
    <row r="74" spans="2:4" x14ac:dyDescent="0.15">
      <c r="B74" s="4" t="s">
        <v>215</v>
      </c>
      <c r="C74" s="78">
        <f t="shared" si="2"/>
        <v>0</v>
      </c>
      <c r="D74" s="78"/>
    </row>
    <row r="75" spans="2:4" x14ac:dyDescent="0.15">
      <c r="B75" s="4" t="s">
        <v>174</v>
      </c>
      <c r="C75" s="78">
        <f t="shared" si="2"/>
        <v>0</v>
      </c>
      <c r="D75" s="78"/>
    </row>
    <row r="76" spans="2:4" x14ac:dyDescent="0.15">
      <c r="B76" s="4" t="s">
        <v>175</v>
      </c>
      <c r="C76" s="78">
        <f t="shared" si="2"/>
        <v>0</v>
      </c>
      <c r="D76" s="78"/>
    </row>
    <row r="77" spans="2:4" x14ac:dyDescent="0.15">
      <c r="B77" s="4" t="s">
        <v>176</v>
      </c>
      <c r="C77" s="78">
        <f t="shared" si="2"/>
        <v>0</v>
      </c>
      <c r="D77" s="78"/>
    </row>
    <row r="78" spans="2:4" x14ac:dyDescent="0.15">
      <c r="B78" s="4" t="s">
        <v>177</v>
      </c>
      <c r="C78" s="78">
        <f t="shared" si="2"/>
        <v>0</v>
      </c>
      <c r="D78" s="78"/>
    </row>
    <row r="79" spans="2:4" x14ac:dyDescent="0.15">
      <c r="B79" s="4" t="s">
        <v>178</v>
      </c>
      <c r="C79" s="78">
        <f t="shared" si="2"/>
        <v>0</v>
      </c>
      <c r="D79" s="78"/>
    </row>
    <row r="80" spans="2:4" x14ac:dyDescent="0.15">
      <c r="B80" s="4" t="s">
        <v>158</v>
      </c>
      <c r="C80" s="78">
        <f t="shared" si="2"/>
        <v>0</v>
      </c>
      <c r="D80" s="78"/>
    </row>
    <row r="81" spans="2:4" x14ac:dyDescent="0.15">
      <c r="B81" s="4" t="s">
        <v>181</v>
      </c>
      <c r="C81" s="78">
        <f t="shared" si="2"/>
        <v>0</v>
      </c>
      <c r="D81" s="78"/>
    </row>
    <row r="82" spans="2:4" x14ac:dyDescent="0.15">
      <c r="B82" s="4" t="s">
        <v>218</v>
      </c>
      <c r="C82" s="78">
        <f t="shared" si="2"/>
        <v>0</v>
      </c>
      <c r="D82" s="78"/>
    </row>
    <row r="83" spans="2:4" x14ac:dyDescent="0.15">
      <c r="B83" s="4" t="s">
        <v>219</v>
      </c>
      <c r="C83" s="78">
        <f t="shared" si="2"/>
        <v>0</v>
      </c>
      <c r="D83" s="78"/>
    </row>
    <row r="84" spans="2:4" x14ac:dyDescent="0.15">
      <c r="B84" s="4" t="s">
        <v>182</v>
      </c>
      <c r="C84" s="78">
        <f t="shared" si="2"/>
        <v>0</v>
      </c>
      <c r="D84" s="78"/>
    </row>
    <row r="85" spans="2:4" x14ac:dyDescent="0.15">
      <c r="B85" s="4" t="s">
        <v>183</v>
      </c>
      <c r="C85" s="78">
        <f t="shared" si="2"/>
        <v>0</v>
      </c>
      <c r="D85" s="78"/>
    </row>
    <row r="86" spans="2:4" x14ac:dyDescent="0.15">
      <c r="B86" s="4" t="s">
        <v>184</v>
      </c>
      <c r="C86" s="78">
        <f t="shared" si="2"/>
        <v>0</v>
      </c>
      <c r="D86" s="78"/>
    </row>
    <row r="87" spans="2:4" x14ac:dyDescent="0.15">
      <c r="B87" s="4" t="s">
        <v>220</v>
      </c>
      <c r="C87" s="78">
        <f t="shared" si="2"/>
        <v>0</v>
      </c>
      <c r="D87" s="78"/>
    </row>
    <row r="88" spans="2:4" x14ac:dyDescent="0.15">
      <c r="B88" s="4" t="s">
        <v>185</v>
      </c>
      <c r="C88" s="78">
        <f t="shared" si="2"/>
        <v>0</v>
      </c>
      <c r="D88" s="78"/>
    </row>
    <row r="89" spans="2:4" x14ac:dyDescent="0.15">
      <c r="B89" s="4" t="s">
        <v>186</v>
      </c>
      <c r="C89" s="78">
        <f t="shared" si="2"/>
        <v>0</v>
      </c>
      <c r="D89" s="78"/>
    </row>
    <row r="90" spans="2:4" x14ac:dyDescent="0.15">
      <c r="B90" s="4" t="s">
        <v>187</v>
      </c>
      <c r="C90" s="78">
        <f t="shared" si="2"/>
        <v>0</v>
      </c>
      <c r="D90" s="78"/>
    </row>
    <row r="91" spans="2:4" x14ac:dyDescent="0.15">
      <c r="B91" s="4" t="s">
        <v>221</v>
      </c>
      <c r="C91" s="78">
        <f t="shared" si="2"/>
        <v>0</v>
      </c>
      <c r="D91" s="78"/>
    </row>
    <row r="92" spans="2:4" x14ac:dyDescent="0.15">
      <c r="B92" s="4" t="s">
        <v>188</v>
      </c>
      <c r="C92" s="78">
        <f t="shared" si="2"/>
        <v>0</v>
      </c>
      <c r="D92" s="78"/>
    </row>
    <row r="93" spans="2:4" x14ac:dyDescent="0.15">
      <c r="B93" s="4" t="s">
        <v>189</v>
      </c>
      <c r="C93" s="78">
        <f t="shared" si="2"/>
        <v>0</v>
      </c>
      <c r="D93" s="78"/>
    </row>
    <row r="94" spans="2:4" x14ac:dyDescent="0.15">
      <c r="B94" s="4" t="s">
        <v>190</v>
      </c>
      <c r="C94" s="78">
        <f t="shared" si="2"/>
        <v>0</v>
      </c>
      <c r="D94" s="78"/>
    </row>
    <row r="95" spans="2:4" x14ac:dyDescent="0.15">
      <c r="B95" s="4" t="s">
        <v>222</v>
      </c>
      <c r="C95" s="78">
        <f t="shared" si="2"/>
        <v>0</v>
      </c>
      <c r="D95" s="78"/>
    </row>
    <row r="96" spans="2:4" x14ac:dyDescent="0.15">
      <c r="B96" s="4" t="s">
        <v>191</v>
      </c>
      <c r="C96" s="78">
        <f t="shared" si="2"/>
        <v>0</v>
      </c>
      <c r="D96" s="78"/>
    </row>
    <row r="97" spans="2:4" x14ac:dyDescent="0.15">
      <c r="B97" s="4" t="s">
        <v>264</v>
      </c>
      <c r="C97" s="78">
        <f t="shared" si="2"/>
        <v>0</v>
      </c>
      <c r="D97" s="78"/>
    </row>
    <row r="98" spans="2:4" x14ac:dyDescent="0.15">
      <c r="B98" s="4" t="s">
        <v>193</v>
      </c>
      <c r="C98" s="78">
        <f t="shared" si="2"/>
        <v>0</v>
      </c>
      <c r="D98" s="78"/>
    </row>
    <row r="99" spans="2:4" x14ac:dyDescent="0.15">
      <c r="B99" s="4" t="s">
        <v>192</v>
      </c>
      <c r="C99" s="78">
        <f t="shared" si="2"/>
        <v>0</v>
      </c>
      <c r="D99" s="78"/>
    </row>
    <row r="100" spans="2:4" x14ac:dyDescent="0.15">
      <c r="B100" s="4" t="s">
        <v>223</v>
      </c>
      <c r="C100" s="78">
        <f t="shared" si="2"/>
        <v>0</v>
      </c>
      <c r="D100" s="78"/>
    </row>
    <row r="101" spans="2:4" x14ac:dyDescent="0.15">
      <c r="B101" s="4" t="s">
        <v>194</v>
      </c>
      <c r="C101" s="78">
        <f t="shared" si="2"/>
        <v>0</v>
      </c>
      <c r="D101" s="78"/>
    </row>
    <row r="102" spans="2:4" x14ac:dyDescent="0.15">
      <c r="B102" s="4" t="s">
        <v>224</v>
      </c>
      <c r="C102" s="78">
        <f t="shared" si="2"/>
        <v>0</v>
      </c>
      <c r="D102" s="78"/>
    </row>
    <row r="103" spans="2:4" x14ac:dyDescent="0.15">
      <c r="B103" s="4" t="s">
        <v>225</v>
      </c>
      <c r="C103" s="78">
        <f t="shared" si="2"/>
        <v>0</v>
      </c>
      <c r="D103" s="78"/>
    </row>
    <row r="104" spans="2:4" x14ac:dyDescent="0.15">
      <c r="B104" s="4" t="s">
        <v>195</v>
      </c>
      <c r="C104" s="78">
        <f t="shared" si="2"/>
        <v>0</v>
      </c>
      <c r="D104" s="78"/>
    </row>
    <row r="105" spans="2:4" x14ac:dyDescent="0.15">
      <c r="B105" s="4" t="s">
        <v>196</v>
      </c>
      <c r="C105" s="78">
        <f t="shared" si="2"/>
        <v>0</v>
      </c>
      <c r="D105" s="78"/>
    </row>
    <row r="106" spans="2:4" x14ac:dyDescent="0.15">
      <c r="B106" s="4" t="s">
        <v>197</v>
      </c>
      <c r="C106" s="78">
        <f t="shared" si="2"/>
        <v>0</v>
      </c>
      <c r="D106" s="78"/>
    </row>
    <row r="107" spans="2:4" x14ac:dyDescent="0.15">
      <c r="B107" s="4" t="s">
        <v>172</v>
      </c>
      <c r="C107" s="78">
        <f t="shared" si="2"/>
        <v>0</v>
      </c>
      <c r="D107" s="78"/>
    </row>
    <row r="108" spans="2:4" x14ac:dyDescent="0.15">
      <c r="B108" s="4" t="s">
        <v>198</v>
      </c>
      <c r="C108" s="78">
        <f t="shared" si="2"/>
        <v>0</v>
      </c>
      <c r="D108" s="78"/>
    </row>
    <row r="109" spans="2:4" x14ac:dyDescent="0.15">
      <c r="B109" s="4" t="s">
        <v>199</v>
      </c>
      <c r="C109" s="78">
        <f t="shared" si="2"/>
        <v>0</v>
      </c>
      <c r="D109" s="78"/>
    </row>
    <row r="110" spans="2:4" x14ac:dyDescent="0.15">
      <c r="B110" s="4" t="s">
        <v>200</v>
      </c>
      <c r="C110" s="78">
        <f t="shared" si="2"/>
        <v>0</v>
      </c>
      <c r="D110" s="78"/>
    </row>
    <row r="111" spans="2:4" x14ac:dyDescent="0.15">
      <c r="B111" s="4" t="s">
        <v>263</v>
      </c>
      <c r="C111" s="78">
        <f t="shared" si="2"/>
        <v>0</v>
      </c>
      <c r="D111" s="78"/>
    </row>
    <row r="112" spans="2:4" x14ac:dyDescent="0.15">
      <c r="B112" s="4" t="s">
        <v>201</v>
      </c>
      <c r="C112" s="78">
        <f t="shared" si="2"/>
        <v>0</v>
      </c>
      <c r="D112" s="78"/>
    </row>
    <row r="113" spans="2:4" x14ac:dyDescent="0.15">
      <c r="B113" s="4" t="s">
        <v>202</v>
      </c>
      <c r="C113" s="78">
        <f t="shared" si="2"/>
        <v>0</v>
      </c>
      <c r="D113" s="78"/>
    </row>
    <row r="114" spans="2:4" x14ac:dyDescent="0.15">
      <c r="B114" s="4" t="s">
        <v>204</v>
      </c>
      <c r="C114" s="78">
        <f t="shared" si="2"/>
        <v>0</v>
      </c>
      <c r="D114" s="78"/>
    </row>
    <row r="115" spans="2:4" x14ac:dyDescent="0.15">
      <c r="B115" s="4" t="s">
        <v>203</v>
      </c>
      <c r="C115" s="78">
        <f t="shared" ref="C115:C124" si="3">SUMIF(F$11:F$37,B115,E$11:E$37)+SUMIF(M$11:M$37,B115,L$11:L$37)</f>
        <v>0</v>
      </c>
      <c r="D115" s="78"/>
    </row>
    <row r="116" spans="2:4" x14ac:dyDescent="0.15">
      <c r="B116" s="4" t="s">
        <v>205</v>
      </c>
      <c r="C116" s="78">
        <f t="shared" si="3"/>
        <v>0</v>
      </c>
      <c r="D116" s="78"/>
    </row>
    <row r="117" spans="2:4" x14ac:dyDescent="0.15">
      <c r="B117" s="4" t="s">
        <v>206</v>
      </c>
      <c r="C117" s="78">
        <f t="shared" si="3"/>
        <v>0</v>
      </c>
      <c r="D117" s="78"/>
    </row>
    <row r="118" spans="2:4" x14ac:dyDescent="0.15">
      <c r="B118" s="4" t="s">
        <v>207</v>
      </c>
      <c r="C118" s="78">
        <f t="shared" si="3"/>
        <v>0</v>
      </c>
      <c r="D118" s="78"/>
    </row>
    <row r="119" spans="2:4" x14ac:dyDescent="0.15">
      <c r="B119" s="4" t="s">
        <v>214</v>
      </c>
      <c r="C119" s="78">
        <f t="shared" si="3"/>
        <v>0</v>
      </c>
      <c r="D119" s="78"/>
    </row>
    <row r="120" spans="2:4" x14ac:dyDescent="0.15">
      <c r="B120" s="4" t="s">
        <v>208</v>
      </c>
      <c r="C120" s="78">
        <f t="shared" si="3"/>
        <v>0</v>
      </c>
      <c r="D120" s="78"/>
    </row>
    <row r="121" spans="2:4" x14ac:dyDescent="0.15">
      <c r="B121" s="4" t="s">
        <v>209</v>
      </c>
      <c r="C121" s="78">
        <f t="shared" si="3"/>
        <v>0</v>
      </c>
      <c r="D121" s="78"/>
    </row>
    <row r="122" spans="2:4" x14ac:dyDescent="0.15">
      <c r="B122" s="4" t="s">
        <v>210</v>
      </c>
      <c r="C122" s="78">
        <f t="shared" si="3"/>
        <v>0</v>
      </c>
      <c r="D122" s="78"/>
    </row>
    <row r="123" spans="2:4" x14ac:dyDescent="0.15">
      <c r="B123" s="4" t="s">
        <v>211</v>
      </c>
      <c r="C123" s="78">
        <f t="shared" si="3"/>
        <v>0</v>
      </c>
      <c r="D123" s="78"/>
    </row>
    <row r="124" spans="2:4" x14ac:dyDescent="0.15">
      <c r="C124" s="78">
        <f t="shared" si="3"/>
        <v>0</v>
      </c>
      <c r="D124" s="78"/>
    </row>
    <row r="125" spans="2:4" x14ac:dyDescent="0.15">
      <c r="B125" s="76" t="s">
        <v>234</v>
      </c>
      <c r="C125" s="76" t="b" cm="1">
        <f t="array" ref="C125">SUMPRODUCT(--(C55:C124&gt;K51))&gt;0</f>
        <v>0</v>
      </c>
      <c r="D125" s="76"/>
    </row>
  </sheetData>
  <mergeCells count="17">
    <mergeCell ref="H51:I51"/>
    <mergeCell ref="H47:I47"/>
    <mergeCell ref="H48:I48"/>
    <mergeCell ref="H49:I49"/>
    <mergeCell ref="H50:I50"/>
    <mergeCell ref="B2:G2"/>
    <mergeCell ref="H9:I9"/>
    <mergeCell ref="B9:C9"/>
    <mergeCell ref="B42:G42"/>
    <mergeCell ref="B44:G44"/>
    <mergeCell ref="B40:J40"/>
    <mergeCell ref="C3:J3"/>
    <mergeCell ref="B46:J46"/>
    <mergeCell ref="H4:I4"/>
    <mergeCell ref="H5:I5"/>
    <mergeCell ref="H6:I6"/>
    <mergeCell ref="H7:I7"/>
  </mergeCells>
  <phoneticPr fontId="2" type="noConversion"/>
  <conditionalFormatting sqref="C55:C124">
    <cfRule type="cellIs" dxfId="2" priority="1" operator="greaterThan">
      <formula>$K$51</formula>
    </cfRule>
  </conditionalFormatting>
  <conditionalFormatting sqref="J47:J51">
    <cfRule type="containsText" dxfId="1" priority="6" operator="containsText" text="FAIL">
      <formula>NOT(ISERROR(SEARCH("FAIL",J47)))</formula>
    </cfRule>
    <cfRule type="containsText" dxfId="0" priority="7" operator="containsText" text="PASS">
      <formula>NOT(ISERROR(SEARCH("PASS",J47)))</formula>
    </cfRule>
  </conditionalFormatting>
  <printOptions horizontalCentered="1"/>
  <pageMargins left="0.25" right="0.25" top="0.25" bottom="0.25" header="0.3" footer="0.3"/>
  <pageSetup scale="71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 altText="">
                <anchor moveWithCells="1">
                  <from>
                    <xdr:col>14</xdr:col>
                    <xdr:colOff>177800</xdr:colOff>
                    <xdr:row>9</xdr:row>
                    <xdr:rowOff>177800</xdr:rowOff>
                  </from>
                  <to>
                    <xdr:col>15</xdr:col>
                    <xdr:colOff>520700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 altText="">
                <anchor moveWithCells="1">
                  <from>
                    <xdr:col>14</xdr:col>
                    <xdr:colOff>177800</xdr:colOff>
                    <xdr:row>10</xdr:row>
                    <xdr:rowOff>177800</xdr:rowOff>
                  </from>
                  <to>
                    <xdr:col>15</xdr:col>
                    <xdr:colOff>520700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 altText="">
                <anchor moveWithCells="1">
                  <from>
                    <xdr:col>14</xdr:col>
                    <xdr:colOff>177800</xdr:colOff>
                    <xdr:row>11</xdr:row>
                    <xdr:rowOff>177800</xdr:rowOff>
                  </from>
                  <to>
                    <xdr:col>15</xdr:col>
                    <xdr:colOff>520700</xdr:colOff>
                    <xdr:row>13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 altText="">
                <anchor moveWithCells="1">
                  <from>
                    <xdr:col>14</xdr:col>
                    <xdr:colOff>177800</xdr:colOff>
                    <xdr:row>12</xdr:row>
                    <xdr:rowOff>177800</xdr:rowOff>
                  </from>
                  <to>
                    <xdr:col>15</xdr:col>
                    <xdr:colOff>520700</xdr:colOff>
                    <xdr:row>14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 altText="">
                <anchor moveWithCells="1">
                  <from>
                    <xdr:col>14</xdr:col>
                    <xdr:colOff>177800</xdr:colOff>
                    <xdr:row>13</xdr:row>
                    <xdr:rowOff>177800</xdr:rowOff>
                  </from>
                  <to>
                    <xdr:col>15</xdr:col>
                    <xdr:colOff>520700</xdr:colOff>
                    <xdr:row>15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 altText="">
                <anchor moveWithCells="1">
                  <from>
                    <xdr:col>14</xdr:col>
                    <xdr:colOff>177800</xdr:colOff>
                    <xdr:row>14</xdr:row>
                    <xdr:rowOff>177800</xdr:rowOff>
                  </from>
                  <to>
                    <xdr:col>15</xdr:col>
                    <xdr:colOff>520700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 altText="">
                <anchor moveWithCells="1">
                  <from>
                    <xdr:col>14</xdr:col>
                    <xdr:colOff>177800</xdr:colOff>
                    <xdr:row>15</xdr:row>
                    <xdr:rowOff>177800</xdr:rowOff>
                  </from>
                  <to>
                    <xdr:col>15</xdr:col>
                    <xdr:colOff>520700</xdr:colOff>
                    <xdr:row>17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 altText="">
                <anchor moveWithCells="1">
                  <from>
                    <xdr:col>14</xdr:col>
                    <xdr:colOff>177800</xdr:colOff>
                    <xdr:row>16</xdr:row>
                    <xdr:rowOff>177800</xdr:rowOff>
                  </from>
                  <to>
                    <xdr:col>15</xdr:col>
                    <xdr:colOff>520700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 altText="">
                <anchor moveWithCells="1">
                  <from>
                    <xdr:col>14</xdr:col>
                    <xdr:colOff>177800</xdr:colOff>
                    <xdr:row>17</xdr:row>
                    <xdr:rowOff>177800</xdr:rowOff>
                  </from>
                  <to>
                    <xdr:col>15</xdr:col>
                    <xdr:colOff>520700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 altText="">
                <anchor moveWithCells="1">
                  <from>
                    <xdr:col>14</xdr:col>
                    <xdr:colOff>177800</xdr:colOff>
                    <xdr:row>18</xdr:row>
                    <xdr:rowOff>177800</xdr:rowOff>
                  </from>
                  <to>
                    <xdr:col>15</xdr:col>
                    <xdr:colOff>520700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 altText="">
                <anchor moveWithCells="1">
                  <from>
                    <xdr:col>14</xdr:col>
                    <xdr:colOff>177800</xdr:colOff>
                    <xdr:row>19</xdr:row>
                    <xdr:rowOff>177800</xdr:rowOff>
                  </from>
                  <to>
                    <xdr:col>15</xdr:col>
                    <xdr:colOff>520700</xdr:colOff>
                    <xdr:row>21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 altText="">
                <anchor moveWithCells="1">
                  <from>
                    <xdr:col>14</xdr:col>
                    <xdr:colOff>177800</xdr:colOff>
                    <xdr:row>20</xdr:row>
                    <xdr:rowOff>177800</xdr:rowOff>
                  </from>
                  <to>
                    <xdr:col>15</xdr:col>
                    <xdr:colOff>520700</xdr:colOff>
                    <xdr:row>22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6" name="Check Box 23">
              <controlPr defaultSize="0" autoFill="0" autoLine="0" autoPict="0" altText="">
                <anchor moveWithCells="1">
                  <from>
                    <xdr:col>14</xdr:col>
                    <xdr:colOff>177800</xdr:colOff>
                    <xdr:row>21</xdr:row>
                    <xdr:rowOff>177800</xdr:rowOff>
                  </from>
                  <to>
                    <xdr:col>15</xdr:col>
                    <xdr:colOff>520700</xdr:colOff>
                    <xdr:row>23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7" name="Check Box 24">
              <controlPr defaultSize="0" autoFill="0" autoLine="0" autoPict="0" altText="">
                <anchor moveWithCells="1">
                  <from>
                    <xdr:col>14</xdr:col>
                    <xdr:colOff>177800</xdr:colOff>
                    <xdr:row>23</xdr:row>
                    <xdr:rowOff>0</xdr:rowOff>
                  </from>
                  <to>
                    <xdr:col>15</xdr:col>
                    <xdr:colOff>520700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8" name="Check Box 25">
              <controlPr defaultSize="0" autoFill="0" autoLine="0" autoPict="0" altText="">
                <anchor moveWithCells="1">
                  <from>
                    <xdr:col>14</xdr:col>
                    <xdr:colOff>177800</xdr:colOff>
                    <xdr:row>24</xdr:row>
                    <xdr:rowOff>0</xdr:rowOff>
                  </from>
                  <to>
                    <xdr:col>15</xdr:col>
                    <xdr:colOff>520700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9" name="Check Box 26">
              <controlPr defaultSize="0" autoFill="0" autoLine="0" autoPict="0" altText="">
                <anchor moveWithCells="1">
                  <from>
                    <xdr:col>14</xdr:col>
                    <xdr:colOff>177800</xdr:colOff>
                    <xdr:row>25</xdr:row>
                    <xdr:rowOff>0</xdr:rowOff>
                  </from>
                  <to>
                    <xdr:col>15</xdr:col>
                    <xdr:colOff>520700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0" name="Check Box 27">
              <controlPr defaultSize="0" autoFill="0" autoLine="0" autoPict="0" altText="">
                <anchor moveWithCells="1">
                  <from>
                    <xdr:col>14</xdr:col>
                    <xdr:colOff>177800</xdr:colOff>
                    <xdr:row>26</xdr:row>
                    <xdr:rowOff>0</xdr:rowOff>
                  </from>
                  <to>
                    <xdr:col>15</xdr:col>
                    <xdr:colOff>520700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1" name="Check Box 28">
              <controlPr defaultSize="0" autoFill="0" autoLine="0" autoPict="0" altText="">
                <anchor moveWithCells="1">
                  <from>
                    <xdr:col>14</xdr:col>
                    <xdr:colOff>177800</xdr:colOff>
                    <xdr:row>27</xdr:row>
                    <xdr:rowOff>0</xdr:rowOff>
                  </from>
                  <to>
                    <xdr:col>15</xdr:col>
                    <xdr:colOff>520700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2" name="Check Box 29">
              <controlPr defaultSize="0" autoFill="0" autoLine="0" autoPict="0" altText="">
                <anchor moveWithCells="1">
                  <from>
                    <xdr:col>14</xdr:col>
                    <xdr:colOff>177800</xdr:colOff>
                    <xdr:row>28</xdr:row>
                    <xdr:rowOff>0</xdr:rowOff>
                  </from>
                  <to>
                    <xdr:col>15</xdr:col>
                    <xdr:colOff>520700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3" name="Check Box 30">
              <controlPr defaultSize="0" autoFill="0" autoLine="0" autoPict="0" altText="">
                <anchor moveWithCells="1">
                  <from>
                    <xdr:col>14</xdr:col>
                    <xdr:colOff>177800</xdr:colOff>
                    <xdr:row>29</xdr:row>
                    <xdr:rowOff>0</xdr:rowOff>
                  </from>
                  <to>
                    <xdr:col>15</xdr:col>
                    <xdr:colOff>520700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4" name="Check Box 31">
              <controlPr defaultSize="0" autoFill="0" autoLine="0" autoPict="0" altText="">
                <anchor moveWithCells="1">
                  <from>
                    <xdr:col>14</xdr:col>
                    <xdr:colOff>177800</xdr:colOff>
                    <xdr:row>30</xdr:row>
                    <xdr:rowOff>0</xdr:rowOff>
                  </from>
                  <to>
                    <xdr:col>15</xdr:col>
                    <xdr:colOff>520700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5" name="Check Box 32">
              <controlPr defaultSize="0" autoFill="0" autoLine="0" autoPict="0" altText="">
                <anchor moveWithCells="1">
                  <from>
                    <xdr:col>14</xdr:col>
                    <xdr:colOff>177800</xdr:colOff>
                    <xdr:row>31</xdr:row>
                    <xdr:rowOff>0</xdr:rowOff>
                  </from>
                  <to>
                    <xdr:col>15</xdr:col>
                    <xdr:colOff>520700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6" name="Check Box 33">
              <controlPr defaultSize="0" autoFill="0" autoLine="0" autoPict="0" altText="">
                <anchor moveWithCells="1">
                  <from>
                    <xdr:col>14</xdr:col>
                    <xdr:colOff>177800</xdr:colOff>
                    <xdr:row>32</xdr:row>
                    <xdr:rowOff>0</xdr:rowOff>
                  </from>
                  <to>
                    <xdr:col>15</xdr:col>
                    <xdr:colOff>520700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7" name="Check Box 34">
              <controlPr defaultSize="0" autoFill="0" autoLine="0" autoPict="0" altText="">
                <anchor moveWithCells="1">
                  <from>
                    <xdr:col>14</xdr:col>
                    <xdr:colOff>177800</xdr:colOff>
                    <xdr:row>33</xdr:row>
                    <xdr:rowOff>0</xdr:rowOff>
                  </from>
                  <to>
                    <xdr:col>15</xdr:col>
                    <xdr:colOff>520700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8" name="Check Box 35">
              <controlPr defaultSize="0" autoFill="0" autoLine="0" autoPict="0" altText="">
                <anchor moveWithCells="1">
                  <from>
                    <xdr:col>14</xdr:col>
                    <xdr:colOff>177800</xdr:colOff>
                    <xdr:row>34</xdr:row>
                    <xdr:rowOff>0</xdr:rowOff>
                  </from>
                  <to>
                    <xdr:col>15</xdr:col>
                    <xdr:colOff>520700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9" name="Check Box 36">
              <controlPr defaultSize="0" autoFill="0" autoLine="0" autoPict="0" altText="">
                <anchor moveWithCells="1">
                  <from>
                    <xdr:col>14</xdr:col>
                    <xdr:colOff>177800</xdr:colOff>
                    <xdr:row>35</xdr:row>
                    <xdr:rowOff>0</xdr:rowOff>
                  </from>
                  <to>
                    <xdr:col>15</xdr:col>
                    <xdr:colOff>520700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0" name="Check Box 37">
              <controlPr defaultSize="0" autoFill="0" autoLine="0" autoPict="0" altText="">
                <anchor moveWithCells="1">
                  <from>
                    <xdr:col>14</xdr:col>
                    <xdr:colOff>177800</xdr:colOff>
                    <xdr:row>36</xdr:row>
                    <xdr:rowOff>0</xdr:rowOff>
                  </from>
                  <to>
                    <xdr:col>15</xdr:col>
                    <xdr:colOff>520700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1" name="Check Box 38">
              <controlPr defaultSize="0" autoFill="0" autoLine="0" autoPict="0" altText="">
                <anchor moveWithCells="1">
                  <from>
                    <xdr:col>13</xdr:col>
                    <xdr:colOff>177800</xdr:colOff>
                    <xdr:row>9</xdr:row>
                    <xdr:rowOff>177800</xdr:rowOff>
                  </from>
                  <to>
                    <xdr:col>15</xdr:col>
                    <xdr:colOff>165100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2" name="Check Box 39">
              <controlPr defaultSize="0" autoFill="0" autoLine="0" autoPict="0" altText="">
                <anchor moveWithCells="1">
                  <from>
                    <xdr:col>13</xdr:col>
                    <xdr:colOff>177800</xdr:colOff>
                    <xdr:row>10</xdr:row>
                    <xdr:rowOff>177800</xdr:rowOff>
                  </from>
                  <to>
                    <xdr:col>15</xdr:col>
                    <xdr:colOff>165100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3" name="Check Box 40">
              <controlPr defaultSize="0" autoFill="0" autoLine="0" autoPict="0" altText="">
                <anchor moveWithCells="1">
                  <from>
                    <xdr:col>13</xdr:col>
                    <xdr:colOff>177800</xdr:colOff>
                    <xdr:row>11</xdr:row>
                    <xdr:rowOff>177800</xdr:rowOff>
                  </from>
                  <to>
                    <xdr:col>15</xdr:col>
                    <xdr:colOff>165100</xdr:colOff>
                    <xdr:row>13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4" name="Check Box 41">
              <controlPr defaultSize="0" autoFill="0" autoLine="0" autoPict="0" altText="">
                <anchor moveWithCells="1">
                  <from>
                    <xdr:col>13</xdr:col>
                    <xdr:colOff>177800</xdr:colOff>
                    <xdr:row>12</xdr:row>
                    <xdr:rowOff>177800</xdr:rowOff>
                  </from>
                  <to>
                    <xdr:col>15</xdr:col>
                    <xdr:colOff>165100</xdr:colOff>
                    <xdr:row>14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5" name="Check Box 42">
              <controlPr defaultSize="0" autoFill="0" autoLine="0" autoPict="0" altText="">
                <anchor moveWithCells="1">
                  <from>
                    <xdr:col>13</xdr:col>
                    <xdr:colOff>177800</xdr:colOff>
                    <xdr:row>13</xdr:row>
                    <xdr:rowOff>177800</xdr:rowOff>
                  </from>
                  <to>
                    <xdr:col>15</xdr:col>
                    <xdr:colOff>165100</xdr:colOff>
                    <xdr:row>15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6" name="Check Box 43">
              <controlPr defaultSize="0" autoFill="0" autoLine="0" autoPict="0" altText="">
                <anchor moveWithCells="1">
                  <from>
                    <xdr:col>13</xdr:col>
                    <xdr:colOff>177800</xdr:colOff>
                    <xdr:row>14</xdr:row>
                    <xdr:rowOff>177800</xdr:rowOff>
                  </from>
                  <to>
                    <xdr:col>15</xdr:col>
                    <xdr:colOff>165100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7" name="Check Box 44">
              <controlPr defaultSize="0" autoFill="0" autoLine="0" autoPict="0" altText="">
                <anchor moveWithCells="1">
                  <from>
                    <xdr:col>13</xdr:col>
                    <xdr:colOff>177800</xdr:colOff>
                    <xdr:row>15</xdr:row>
                    <xdr:rowOff>177800</xdr:rowOff>
                  </from>
                  <to>
                    <xdr:col>15</xdr:col>
                    <xdr:colOff>165100</xdr:colOff>
                    <xdr:row>17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8" name="Check Box 45">
              <controlPr defaultSize="0" autoFill="0" autoLine="0" autoPict="0" altText="">
                <anchor moveWithCells="1">
                  <from>
                    <xdr:col>13</xdr:col>
                    <xdr:colOff>177800</xdr:colOff>
                    <xdr:row>16</xdr:row>
                    <xdr:rowOff>177800</xdr:rowOff>
                  </from>
                  <to>
                    <xdr:col>15</xdr:col>
                    <xdr:colOff>165100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9" name="Check Box 46">
              <controlPr defaultSize="0" autoFill="0" autoLine="0" autoPict="0" altText="">
                <anchor moveWithCells="1">
                  <from>
                    <xdr:col>13</xdr:col>
                    <xdr:colOff>177800</xdr:colOff>
                    <xdr:row>17</xdr:row>
                    <xdr:rowOff>177800</xdr:rowOff>
                  </from>
                  <to>
                    <xdr:col>15</xdr:col>
                    <xdr:colOff>165100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0" name="Check Box 47">
              <controlPr defaultSize="0" autoFill="0" autoLine="0" autoPict="0" altText="">
                <anchor moveWithCells="1">
                  <from>
                    <xdr:col>13</xdr:col>
                    <xdr:colOff>177800</xdr:colOff>
                    <xdr:row>18</xdr:row>
                    <xdr:rowOff>177800</xdr:rowOff>
                  </from>
                  <to>
                    <xdr:col>15</xdr:col>
                    <xdr:colOff>165100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1" name="Check Box 48">
              <controlPr defaultSize="0" autoFill="0" autoLine="0" autoPict="0" altText="">
                <anchor moveWithCells="1">
                  <from>
                    <xdr:col>13</xdr:col>
                    <xdr:colOff>177800</xdr:colOff>
                    <xdr:row>19</xdr:row>
                    <xdr:rowOff>177800</xdr:rowOff>
                  </from>
                  <to>
                    <xdr:col>15</xdr:col>
                    <xdr:colOff>165100</xdr:colOff>
                    <xdr:row>21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2" name="Check Box 49">
              <controlPr defaultSize="0" autoFill="0" autoLine="0" autoPict="0" altText="">
                <anchor moveWithCells="1">
                  <from>
                    <xdr:col>13</xdr:col>
                    <xdr:colOff>177800</xdr:colOff>
                    <xdr:row>20</xdr:row>
                    <xdr:rowOff>177800</xdr:rowOff>
                  </from>
                  <to>
                    <xdr:col>15</xdr:col>
                    <xdr:colOff>165100</xdr:colOff>
                    <xdr:row>22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3" name="Check Box 50">
              <controlPr defaultSize="0" autoFill="0" autoLine="0" autoPict="0" altText="">
                <anchor moveWithCells="1">
                  <from>
                    <xdr:col>13</xdr:col>
                    <xdr:colOff>177800</xdr:colOff>
                    <xdr:row>21</xdr:row>
                    <xdr:rowOff>177800</xdr:rowOff>
                  </from>
                  <to>
                    <xdr:col>15</xdr:col>
                    <xdr:colOff>165100</xdr:colOff>
                    <xdr:row>23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4" name="Check Box 51">
              <controlPr defaultSize="0" autoFill="0" autoLine="0" autoPict="0" altText="">
                <anchor moveWithCells="1">
                  <from>
                    <xdr:col>13</xdr:col>
                    <xdr:colOff>177800</xdr:colOff>
                    <xdr:row>23</xdr:row>
                    <xdr:rowOff>0</xdr:rowOff>
                  </from>
                  <to>
                    <xdr:col>15</xdr:col>
                    <xdr:colOff>165100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5" name="Check Box 52">
              <controlPr defaultSize="0" autoFill="0" autoLine="0" autoPict="0" altText="">
                <anchor moveWithCells="1">
                  <from>
                    <xdr:col>13</xdr:col>
                    <xdr:colOff>177800</xdr:colOff>
                    <xdr:row>24</xdr:row>
                    <xdr:rowOff>0</xdr:rowOff>
                  </from>
                  <to>
                    <xdr:col>15</xdr:col>
                    <xdr:colOff>165100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6" name="Check Box 53">
              <controlPr defaultSize="0" autoFill="0" autoLine="0" autoPict="0" altText="">
                <anchor moveWithCells="1">
                  <from>
                    <xdr:col>13</xdr:col>
                    <xdr:colOff>177800</xdr:colOff>
                    <xdr:row>25</xdr:row>
                    <xdr:rowOff>0</xdr:rowOff>
                  </from>
                  <to>
                    <xdr:col>15</xdr:col>
                    <xdr:colOff>165100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7" name="Check Box 54">
              <controlPr defaultSize="0" autoFill="0" autoLine="0" autoPict="0" altText="">
                <anchor moveWithCells="1">
                  <from>
                    <xdr:col>13</xdr:col>
                    <xdr:colOff>177800</xdr:colOff>
                    <xdr:row>26</xdr:row>
                    <xdr:rowOff>0</xdr:rowOff>
                  </from>
                  <to>
                    <xdr:col>15</xdr:col>
                    <xdr:colOff>165100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8" name="Check Box 55">
              <controlPr defaultSize="0" autoFill="0" autoLine="0" autoPict="0" altText="">
                <anchor moveWithCells="1">
                  <from>
                    <xdr:col>13</xdr:col>
                    <xdr:colOff>177800</xdr:colOff>
                    <xdr:row>27</xdr:row>
                    <xdr:rowOff>0</xdr:rowOff>
                  </from>
                  <to>
                    <xdr:col>15</xdr:col>
                    <xdr:colOff>165100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9" name="Check Box 56">
              <controlPr defaultSize="0" autoFill="0" autoLine="0" autoPict="0" altText="">
                <anchor moveWithCells="1">
                  <from>
                    <xdr:col>13</xdr:col>
                    <xdr:colOff>177800</xdr:colOff>
                    <xdr:row>28</xdr:row>
                    <xdr:rowOff>0</xdr:rowOff>
                  </from>
                  <to>
                    <xdr:col>15</xdr:col>
                    <xdr:colOff>165100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0" name="Check Box 57">
              <controlPr defaultSize="0" autoFill="0" autoLine="0" autoPict="0" altText="">
                <anchor moveWithCells="1">
                  <from>
                    <xdr:col>13</xdr:col>
                    <xdr:colOff>177800</xdr:colOff>
                    <xdr:row>29</xdr:row>
                    <xdr:rowOff>0</xdr:rowOff>
                  </from>
                  <to>
                    <xdr:col>15</xdr:col>
                    <xdr:colOff>165100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1" name="Check Box 58">
              <controlPr defaultSize="0" autoFill="0" autoLine="0" autoPict="0" altText="">
                <anchor moveWithCells="1">
                  <from>
                    <xdr:col>13</xdr:col>
                    <xdr:colOff>177800</xdr:colOff>
                    <xdr:row>30</xdr:row>
                    <xdr:rowOff>0</xdr:rowOff>
                  </from>
                  <to>
                    <xdr:col>15</xdr:col>
                    <xdr:colOff>165100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2" name="Check Box 59">
              <controlPr defaultSize="0" autoFill="0" autoLine="0" autoPict="0" altText="">
                <anchor moveWithCells="1">
                  <from>
                    <xdr:col>13</xdr:col>
                    <xdr:colOff>177800</xdr:colOff>
                    <xdr:row>31</xdr:row>
                    <xdr:rowOff>0</xdr:rowOff>
                  </from>
                  <to>
                    <xdr:col>15</xdr:col>
                    <xdr:colOff>165100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3" name="Check Box 60">
              <controlPr defaultSize="0" autoFill="0" autoLine="0" autoPict="0" altText="">
                <anchor moveWithCells="1">
                  <from>
                    <xdr:col>13</xdr:col>
                    <xdr:colOff>177800</xdr:colOff>
                    <xdr:row>32</xdr:row>
                    <xdr:rowOff>0</xdr:rowOff>
                  </from>
                  <to>
                    <xdr:col>15</xdr:col>
                    <xdr:colOff>165100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4" name="Check Box 61">
              <controlPr defaultSize="0" autoFill="0" autoLine="0" autoPict="0" altText="">
                <anchor moveWithCells="1">
                  <from>
                    <xdr:col>13</xdr:col>
                    <xdr:colOff>177800</xdr:colOff>
                    <xdr:row>33</xdr:row>
                    <xdr:rowOff>0</xdr:rowOff>
                  </from>
                  <to>
                    <xdr:col>15</xdr:col>
                    <xdr:colOff>165100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5" name="Check Box 62">
              <controlPr defaultSize="0" autoFill="0" autoLine="0" autoPict="0" altText="">
                <anchor moveWithCells="1">
                  <from>
                    <xdr:col>13</xdr:col>
                    <xdr:colOff>177800</xdr:colOff>
                    <xdr:row>34</xdr:row>
                    <xdr:rowOff>0</xdr:rowOff>
                  </from>
                  <to>
                    <xdr:col>15</xdr:col>
                    <xdr:colOff>165100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6" name="Check Box 63">
              <controlPr defaultSize="0" autoFill="0" autoLine="0" autoPict="0" altText="">
                <anchor moveWithCells="1">
                  <from>
                    <xdr:col>13</xdr:col>
                    <xdr:colOff>177800</xdr:colOff>
                    <xdr:row>35</xdr:row>
                    <xdr:rowOff>0</xdr:rowOff>
                  </from>
                  <to>
                    <xdr:col>15</xdr:col>
                    <xdr:colOff>165100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7" name="Check Box 64">
              <controlPr defaultSize="0" autoFill="0" autoLine="0" autoPict="0" altText="">
                <anchor moveWithCells="1">
                  <from>
                    <xdr:col>13</xdr:col>
                    <xdr:colOff>177800</xdr:colOff>
                    <xdr:row>36</xdr:row>
                    <xdr:rowOff>0</xdr:rowOff>
                  </from>
                  <to>
                    <xdr:col>15</xdr:col>
                    <xdr:colOff>165100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8" name="Check Box 65">
              <controlPr defaultSize="0" autoFill="0" autoLine="0" autoPict="0">
                <anchor moveWithCells="1">
                  <from>
                    <xdr:col>14</xdr:col>
                    <xdr:colOff>177800</xdr:colOff>
                    <xdr:row>9</xdr:row>
                    <xdr:rowOff>190500</xdr:rowOff>
                  </from>
                  <to>
                    <xdr:col>16</xdr:col>
                    <xdr:colOff>50800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9" name="Check Box 66">
              <controlPr defaultSize="0" autoFill="0" autoLine="0" autoPict="0">
                <anchor moveWithCells="1">
                  <from>
                    <xdr:col>14</xdr:col>
                    <xdr:colOff>177800</xdr:colOff>
                    <xdr:row>10</xdr:row>
                    <xdr:rowOff>177800</xdr:rowOff>
                  </from>
                  <to>
                    <xdr:col>16</xdr:col>
                    <xdr:colOff>50800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60" name="Check Box 67">
              <controlPr defaultSize="0" autoFill="0" autoLine="0" autoPict="0">
                <anchor moveWithCells="1">
                  <from>
                    <xdr:col>14</xdr:col>
                    <xdr:colOff>190500</xdr:colOff>
                    <xdr:row>11</xdr:row>
                    <xdr:rowOff>177800</xdr:rowOff>
                  </from>
                  <to>
                    <xdr:col>16</xdr:col>
                    <xdr:colOff>63500</xdr:colOff>
                    <xdr:row>13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61" name="Check Box 68">
              <controlPr defaultSize="0" autoFill="0" autoLine="0" autoPict="0">
                <anchor moveWithCells="1">
                  <from>
                    <xdr:col>14</xdr:col>
                    <xdr:colOff>177800</xdr:colOff>
                    <xdr:row>12</xdr:row>
                    <xdr:rowOff>177800</xdr:rowOff>
                  </from>
                  <to>
                    <xdr:col>16</xdr:col>
                    <xdr:colOff>50800</xdr:colOff>
                    <xdr:row>14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62" name="Check Box 69">
              <controlPr defaultSize="0" autoFill="0" autoLine="0" autoPict="0">
                <anchor moveWithCells="1">
                  <from>
                    <xdr:col>14</xdr:col>
                    <xdr:colOff>177800</xdr:colOff>
                    <xdr:row>13</xdr:row>
                    <xdr:rowOff>177800</xdr:rowOff>
                  </from>
                  <to>
                    <xdr:col>16</xdr:col>
                    <xdr:colOff>50800</xdr:colOff>
                    <xdr:row>15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63" name="Check Box 70">
              <controlPr defaultSize="0" autoFill="0" autoLine="0" autoPict="0">
                <anchor moveWithCells="1">
                  <from>
                    <xdr:col>14</xdr:col>
                    <xdr:colOff>177800</xdr:colOff>
                    <xdr:row>14</xdr:row>
                    <xdr:rowOff>177800</xdr:rowOff>
                  </from>
                  <to>
                    <xdr:col>16</xdr:col>
                    <xdr:colOff>50800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4" name="Check Box 71">
              <controlPr defaultSize="0" autoFill="0" autoLine="0" autoPict="0">
                <anchor moveWithCells="1">
                  <from>
                    <xdr:col>14</xdr:col>
                    <xdr:colOff>177800</xdr:colOff>
                    <xdr:row>15</xdr:row>
                    <xdr:rowOff>177800</xdr:rowOff>
                  </from>
                  <to>
                    <xdr:col>16</xdr:col>
                    <xdr:colOff>50800</xdr:colOff>
                    <xdr:row>17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5" name="Check Box 72">
              <controlPr defaultSize="0" autoFill="0" autoLine="0" autoPict="0">
                <anchor moveWithCells="1">
                  <from>
                    <xdr:col>14</xdr:col>
                    <xdr:colOff>177800</xdr:colOff>
                    <xdr:row>16</xdr:row>
                    <xdr:rowOff>177800</xdr:rowOff>
                  </from>
                  <to>
                    <xdr:col>16</xdr:col>
                    <xdr:colOff>50800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6" name="Check Box 73">
              <controlPr defaultSize="0" autoFill="0" autoLine="0" autoPict="0">
                <anchor moveWithCells="1">
                  <from>
                    <xdr:col>14</xdr:col>
                    <xdr:colOff>177800</xdr:colOff>
                    <xdr:row>17</xdr:row>
                    <xdr:rowOff>177800</xdr:rowOff>
                  </from>
                  <to>
                    <xdr:col>16</xdr:col>
                    <xdr:colOff>50800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7" name="Check Box 74">
              <controlPr defaultSize="0" autoFill="0" autoLine="0" autoPict="0">
                <anchor moveWithCells="1">
                  <from>
                    <xdr:col>14</xdr:col>
                    <xdr:colOff>177800</xdr:colOff>
                    <xdr:row>18</xdr:row>
                    <xdr:rowOff>177800</xdr:rowOff>
                  </from>
                  <to>
                    <xdr:col>16</xdr:col>
                    <xdr:colOff>50800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8" name="Check Box 75">
              <controlPr defaultSize="0" autoFill="0" autoLine="0" autoPict="0">
                <anchor moveWithCells="1">
                  <from>
                    <xdr:col>14</xdr:col>
                    <xdr:colOff>177800</xdr:colOff>
                    <xdr:row>19</xdr:row>
                    <xdr:rowOff>177800</xdr:rowOff>
                  </from>
                  <to>
                    <xdr:col>16</xdr:col>
                    <xdr:colOff>50800</xdr:colOff>
                    <xdr:row>21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9" name="Check Box 76">
              <controlPr defaultSize="0" autoFill="0" autoLine="0" autoPict="0">
                <anchor moveWithCells="1">
                  <from>
                    <xdr:col>14</xdr:col>
                    <xdr:colOff>177800</xdr:colOff>
                    <xdr:row>20</xdr:row>
                    <xdr:rowOff>177800</xdr:rowOff>
                  </from>
                  <to>
                    <xdr:col>16</xdr:col>
                    <xdr:colOff>50800</xdr:colOff>
                    <xdr:row>22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70" name="Check Box 77">
              <controlPr defaultSize="0" autoFill="0" autoLine="0" autoPict="0">
                <anchor moveWithCells="1">
                  <from>
                    <xdr:col>14</xdr:col>
                    <xdr:colOff>177800</xdr:colOff>
                    <xdr:row>21</xdr:row>
                    <xdr:rowOff>177800</xdr:rowOff>
                  </from>
                  <to>
                    <xdr:col>16</xdr:col>
                    <xdr:colOff>50800</xdr:colOff>
                    <xdr:row>23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71" name="Check Box 78">
              <controlPr defaultSize="0" autoFill="0" autoLine="0" autoPict="0">
                <anchor moveWithCells="1">
                  <from>
                    <xdr:col>14</xdr:col>
                    <xdr:colOff>177800</xdr:colOff>
                    <xdr:row>23</xdr:row>
                    <xdr:rowOff>12700</xdr:rowOff>
                  </from>
                  <to>
                    <xdr:col>16</xdr:col>
                    <xdr:colOff>50800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72" name="Check Box 79">
              <controlPr defaultSize="0" autoFill="0" autoLine="0" autoPict="0">
                <anchor moveWithCells="1">
                  <from>
                    <xdr:col>14</xdr:col>
                    <xdr:colOff>177800</xdr:colOff>
                    <xdr:row>24</xdr:row>
                    <xdr:rowOff>12700</xdr:rowOff>
                  </from>
                  <to>
                    <xdr:col>16</xdr:col>
                    <xdr:colOff>50800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73" name="Check Box 80">
              <controlPr defaultSize="0" autoFill="0" autoLine="0" autoPict="0">
                <anchor moveWithCells="1">
                  <from>
                    <xdr:col>14</xdr:col>
                    <xdr:colOff>177800</xdr:colOff>
                    <xdr:row>25</xdr:row>
                    <xdr:rowOff>12700</xdr:rowOff>
                  </from>
                  <to>
                    <xdr:col>16</xdr:col>
                    <xdr:colOff>50800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4" name="Check Box 81">
              <controlPr defaultSize="0" autoFill="0" autoLine="0" autoPict="0">
                <anchor moveWithCells="1">
                  <from>
                    <xdr:col>14</xdr:col>
                    <xdr:colOff>177800</xdr:colOff>
                    <xdr:row>26</xdr:row>
                    <xdr:rowOff>12700</xdr:rowOff>
                  </from>
                  <to>
                    <xdr:col>16</xdr:col>
                    <xdr:colOff>50800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5" name="Check Box 82">
              <controlPr defaultSize="0" autoFill="0" autoLine="0" autoPict="0">
                <anchor moveWithCells="1">
                  <from>
                    <xdr:col>14</xdr:col>
                    <xdr:colOff>177800</xdr:colOff>
                    <xdr:row>27</xdr:row>
                    <xdr:rowOff>12700</xdr:rowOff>
                  </from>
                  <to>
                    <xdr:col>16</xdr:col>
                    <xdr:colOff>50800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6" name="Check Box 83">
              <controlPr defaultSize="0" autoFill="0" autoLine="0" autoPict="0">
                <anchor moveWithCells="1">
                  <from>
                    <xdr:col>14</xdr:col>
                    <xdr:colOff>177800</xdr:colOff>
                    <xdr:row>28</xdr:row>
                    <xdr:rowOff>12700</xdr:rowOff>
                  </from>
                  <to>
                    <xdr:col>16</xdr:col>
                    <xdr:colOff>50800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7" name="Check Box 84">
              <controlPr defaultSize="0" autoFill="0" autoLine="0" autoPict="0">
                <anchor moveWithCells="1">
                  <from>
                    <xdr:col>14</xdr:col>
                    <xdr:colOff>177800</xdr:colOff>
                    <xdr:row>29</xdr:row>
                    <xdr:rowOff>12700</xdr:rowOff>
                  </from>
                  <to>
                    <xdr:col>16</xdr:col>
                    <xdr:colOff>50800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8" name="Check Box 85">
              <controlPr defaultSize="0" autoFill="0" autoLine="0" autoPict="0">
                <anchor moveWithCells="1">
                  <from>
                    <xdr:col>14</xdr:col>
                    <xdr:colOff>177800</xdr:colOff>
                    <xdr:row>30</xdr:row>
                    <xdr:rowOff>12700</xdr:rowOff>
                  </from>
                  <to>
                    <xdr:col>16</xdr:col>
                    <xdr:colOff>50800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9" name="Check Box 86">
              <controlPr defaultSize="0" autoFill="0" autoLine="0" autoPict="0">
                <anchor moveWithCells="1">
                  <from>
                    <xdr:col>14</xdr:col>
                    <xdr:colOff>177800</xdr:colOff>
                    <xdr:row>31</xdr:row>
                    <xdr:rowOff>12700</xdr:rowOff>
                  </from>
                  <to>
                    <xdr:col>16</xdr:col>
                    <xdr:colOff>50800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80" name="Check Box 87">
              <controlPr defaultSize="0" autoFill="0" autoLine="0" autoPict="0">
                <anchor moveWithCells="1">
                  <from>
                    <xdr:col>14</xdr:col>
                    <xdr:colOff>177800</xdr:colOff>
                    <xdr:row>32</xdr:row>
                    <xdr:rowOff>12700</xdr:rowOff>
                  </from>
                  <to>
                    <xdr:col>16</xdr:col>
                    <xdr:colOff>50800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81" name="Check Box 88">
              <controlPr defaultSize="0" autoFill="0" autoLine="0" autoPict="0">
                <anchor moveWithCells="1">
                  <from>
                    <xdr:col>14</xdr:col>
                    <xdr:colOff>177800</xdr:colOff>
                    <xdr:row>33</xdr:row>
                    <xdr:rowOff>12700</xdr:rowOff>
                  </from>
                  <to>
                    <xdr:col>16</xdr:col>
                    <xdr:colOff>50800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82" name="Check Box 89">
              <controlPr defaultSize="0" autoFill="0" autoLine="0" autoPict="0">
                <anchor moveWithCells="1">
                  <from>
                    <xdr:col>14</xdr:col>
                    <xdr:colOff>177800</xdr:colOff>
                    <xdr:row>34</xdr:row>
                    <xdr:rowOff>12700</xdr:rowOff>
                  </from>
                  <to>
                    <xdr:col>16</xdr:col>
                    <xdr:colOff>50800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83" name="Check Box 90">
              <controlPr defaultSize="0" autoFill="0" autoLine="0" autoPict="0">
                <anchor moveWithCells="1">
                  <from>
                    <xdr:col>14</xdr:col>
                    <xdr:colOff>177800</xdr:colOff>
                    <xdr:row>35</xdr:row>
                    <xdr:rowOff>12700</xdr:rowOff>
                  </from>
                  <to>
                    <xdr:col>16</xdr:col>
                    <xdr:colOff>50800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4" name="Check Box 91">
              <controlPr defaultSize="0" autoFill="0" autoLine="0" autoPict="0">
                <anchor moveWithCells="1">
                  <from>
                    <xdr:col>14</xdr:col>
                    <xdr:colOff>177800</xdr:colOff>
                    <xdr:row>36</xdr:row>
                    <xdr:rowOff>0</xdr:rowOff>
                  </from>
                  <to>
                    <xdr:col>16</xdr:col>
                    <xdr:colOff>50800</xdr:colOff>
                    <xdr:row>37</xdr:row>
                    <xdr:rowOff>25400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77C84F8F-48C4-4210-80A1-47F06DE72710}">
          <x14:formula1>
            <xm:f>'Alt Data'!$A$9:$A$131</xm:f>
          </x14:formula1>
          <xm:sqref>B11:B37 H11:H37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E8581-065B-46F5-BD75-3D6C8575D5A0}">
  <sheetPr codeName="Sheet3">
    <pageSetUpPr fitToPage="1"/>
  </sheetPr>
  <dimension ref="A1:G126"/>
  <sheetViews>
    <sheetView workbookViewId="0">
      <selection activeCell="D10" sqref="D10"/>
    </sheetView>
  </sheetViews>
  <sheetFormatPr baseColWidth="10" defaultColWidth="8.83203125" defaultRowHeight="15" x14ac:dyDescent="0.2"/>
  <cols>
    <col min="1" max="1" width="41.83203125" customWidth="1"/>
    <col min="2" max="2" width="16.83203125" customWidth="1"/>
    <col min="4" max="4" width="31.1640625" customWidth="1"/>
    <col min="7" max="7" width="16.5" customWidth="1"/>
  </cols>
  <sheetData>
    <row r="1" spans="1:7" x14ac:dyDescent="0.2">
      <c r="A1" t="s">
        <v>42</v>
      </c>
      <c r="B1" t="s">
        <v>43</v>
      </c>
    </row>
    <row r="2" spans="1:7" x14ac:dyDescent="0.2">
      <c r="A2" t="s">
        <v>44</v>
      </c>
      <c r="B2" s="1">
        <v>0.6</v>
      </c>
      <c r="C2" s="117" t="s">
        <v>45</v>
      </c>
      <c r="D2" s="117"/>
      <c r="E2" s="117"/>
      <c r="F2" s="117"/>
      <c r="G2" s="117"/>
    </row>
    <row r="3" spans="1:7" x14ac:dyDescent="0.2">
      <c r="A3" t="s">
        <v>46</v>
      </c>
      <c r="B3" s="1">
        <v>0.6</v>
      </c>
      <c r="C3" s="117" t="s">
        <v>47</v>
      </c>
      <c r="D3" s="117"/>
      <c r="E3" s="117"/>
      <c r="F3" s="117"/>
      <c r="G3" s="117"/>
    </row>
    <row r="4" spans="1:7" x14ac:dyDescent="0.2">
      <c r="A4" t="s">
        <v>48</v>
      </c>
      <c r="B4" s="1">
        <v>0.2</v>
      </c>
      <c r="C4" s="117" t="s">
        <v>49</v>
      </c>
      <c r="D4" s="117"/>
      <c r="E4" s="117"/>
      <c r="F4" s="117"/>
      <c r="G4" s="117"/>
    </row>
    <row r="5" spans="1:7" x14ac:dyDescent="0.2">
      <c r="A5" t="s">
        <v>227</v>
      </c>
      <c r="B5" s="1">
        <v>1</v>
      </c>
      <c r="C5" t="s">
        <v>228</v>
      </c>
    </row>
    <row r="6" spans="1:7" x14ac:dyDescent="0.2">
      <c r="A6" t="s">
        <v>50</v>
      </c>
      <c r="B6" s="1">
        <v>0</v>
      </c>
      <c r="C6" s="117" t="s">
        <v>51</v>
      </c>
      <c r="D6" s="117"/>
      <c r="E6" s="117"/>
      <c r="F6" s="117"/>
      <c r="G6" s="117"/>
    </row>
    <row r="8" spans="1:7" x14ac:dyDescent="0.2">
      <c r="A8" t="s">
        <v>24</v>
      </c>
      <c r="B8" t="s">
        <v>52</v>
      </c>
      <c r="C8" t="s">
        <v>53</v>
      </c>
      <c r="D8" t="s">
        <v>155</v>
      </c>
    </row>
    <row r="9" spans="1:7" x14ac:dyDescent="0.2">
      <c r="A9" t="s">
        <v>54</v>
      </c>
      <c r="B9" t="s">
        <v>50</v>
      </c>
      <c r="C9" s="2">
        <f t="shared" ref="C9:C122" si="0">INDEX($B$2:$B$6,MATCH(B9,$A$2:$A$6,0),0)</f>
        <v>0</v>
      </c>
      <c r="D9" t="s">
        <v>160</v>
      </c>
    </row>
    <row r="10" spans="1:7" x14ac:dyDescent="0.2">
      <c r="A10" t="s">
        <v>255</v>
      </c>
      <c r="B10" t="s">
        <v>46</v>
      </c>
      <c r="C10" s="2">
        <f>INDEX($B$2:$B$6,MATCH(B10,$A$2:$A$6,0),0)</f>
        <v>0.6</v>
      </c>
      <c r="D10" t="s">
        <v>264</v>
      </c>
    </row>
    <row r="11" spans="1:7" x14ac:dyDescent="0.2">
      <c r="A11" t="s">
        <v>256</v>
      </c>
      <c r="B11" t="s">
        <v>50</v>
      </c>
      <c r="C11" s="2">
        <f>INDEX($B$2:$B$6,MATCH(B11,$A$2:$A$6,0),0)</f>
        <v>0</v>
      </c>
      <c r="D11" t="s">
        <v>171</v>
      </c>
    </row>
    <row r="12" spans="1:7" x14ac:dyDescent="0.2">
      <c r="A12" t="s">
        <v>257</v>
      </c>
      <c r="B12" t="s">
        <v>50</v>
      </c>
      <c r="C12" s="2">
        <f>INDEX($B$2:$B$6,MATCH(B12,$A$2:$A$6,0),0)</f>
        <v>0</v>
      </c>
      <c r="D12" t="s">
        <v>263</v>
      </c>
    </row>
    <row r="13" spans="1:7" x14ac:dyDescent="0.2">
      <c r="A13" t="s">
        <v>258</v>
      </c>
      <c r="B13" t="s">
        <v>50</v>
      </c>
      <c r="C13" s="2">
        <f>INDEX($B$2:$B$6,MATCH(B13,$A$2:$A$6,0),0)</f>
        <v>0</v>
      </c>
      <c r="D13" t="s">
        <v>184</v>
      </c>
    </row>
    <row r="14" spans="1:7" x14ac:dyDescent="0.2">
      <c r="A14" t="s">
        <v>259</v>
      </c>
      <c r="B14" t="s">
        <v>50</v>
      </c>
      <c r="C14" s="2">
        <f>INDEX($B$2:$B$6,MATCH(B14,$A$2:$A$6,0),0)</f>
        <v>0</v>
      </c>
      <c r="D14" t="s">
        <v>201</v>
      </c>
    </row>
    <row r="15" spans="1:7" x14ac:dyDescent="0.2">
      <c r="A15" t="s">
        <v>260</v>
      </c>
      <c r="B15" t="s">
        <v>50</v>
      </c>
      <c r="C15" s="2">
        <f>INDEX($B$2:$B$6,MATCH(B15,$A$2:$A$6,0),0)</f>
        <v>0</v>
      </c>
      <c r="D15" t="s">
        <v>206</v>
      </c>
    </row>
    <row r="16" spans="1:7" x14ac:dyDescent="0.2">
      <c r="A16" t="s">
        <v>261</v>
      </c>
      <c r="B16" t="s">
        <v>50</v>
      </c>
      <c r="C16" s="2">
        <f>INDEX($B$2:$B$6,MATCH(B16,$A$2:$A$6,0),0)</f>
        <v>0</v>
      </c>
      <c r="D16" t="s">
        <v>206</v>
      </c>
    </row>
    <row r="17" spans="1:4" x14ac:dyDescent="0.2">
      <c r="A17" t="s">
        <v>262</v>
      </c>
      <c r="B17" t="s">
        <v>50</v>
      </c>
      <c r="C17" s="2">
        <f>INDEX($B$2:$B$6,MATCH(B17,$A$2:$A$6,0),0)</f>
        <v>0</v>
      </c>
      <c r="D17" t="s">
        <v>206</v>
      </c>
    </row>
    <row r="18" spans="1:4" x14ac:dyDescent="0.2">
      <c r="A18" t="s">
        <v>55</v>
      </c>
      <c r="B18" t="s">
        <v>50</v>
      </c>
      <c r="C18" s="2">
        <f>INDEX($B$2:$B$6,MATCH(B18,$A$2:$A$6,0),0)</f>
        <v>0</v>
      </c>
      <c r="D18" t="s">
        <v>216</v>
      </c>
    </row>
    <row r="19" spans="1:4" x14ac:dyDescent="0.2">
      <c r="A19" t="s">
        <v>56</v>
      </c>
      <c r="B19" t="s">
        <v>46</v>
      </c>
      <c r="C19" s="2">
        <f t="shared" si="0"/>
        <v>0.6</v>
      </c>
      <c r="D19" t="s">
        <v>159</v>
      </c>
    </row>
    <row r="20" spans="1:4" x14ac:dyDescent="0.2">
      <c r="A20" t="s">
        <v>144</v>
      </c>
      <c r="B20" t="s">
        <v>46</v>
      </c>
      <c r="C20" s="2">
        <f>INDEX($B$2:$B$6,MATCH(B20,$A$2:$A$6,0),0)</f>
        <v>0.6</v>
      </c>
      <c r="D20" t="s">
        <v>217</v>
      </c>
    </row>
    <row r="21" spans="1:4" x14ac:dyDescent="0.2">
      <c r="A21" t="s">
        <v>57</v>
      </c>
      <c r="B21" t="s">
        <v>50</v>
      </c>
      <c r="C21" s="2">
        <f>INDEX($B$2:$B$6,MATCH(B21,$A$2:$A$6,0),0)</f>
        <v>0</v>
      </c>
      <c r="D21" t="s">
        <v>161</v>
      </c>
    </row>
    <row r="22" spans="1:4" x14ac:dyDescent="0.2">
      <c r="A22" t="s">
        <v>236</v>
      </c>
      <c r="B22" t="s">
        <v>50</v>
      </c>
      <c r="C22" s="2">
        <f>INDEX($B$2:$B$6,MATCH(B22,$A$2:$A$6,0),0)</f>
        <v>0</v>
      </c>
      <c r="D22" t="s">
        <v>162</v>
      </c>
    </row>
    <row r="23" spans="1:4" x14ac:dyDescent="0.2">
      <c r="A23" t="s">
        <v>58</v>
      </c>
      <c r="B23" t="s">
        <v>50</v>
      </c>
      <c r="C23" s="2">
        <f>INDEX($B$2:$B$6,MATCH(B23,$A$2:$A$6,0),0)</f>
        <v>0</v>
      </c>
      <c r="D23" t="s">
        <v>162</v>
      </c>
    </row>
    <row r="24" spans="1:4" x14ac:dyDescent="0.2">
      <c r="A24" t="s">
        <v>59</v>
      </c>
      <c r="B24" t="s">
        <v>50</v>
      </c>
      <c r="C24" s="2">
        <f>INDEX($B$2:$B$6,MATCH(B24,$A$2:$A$6,0),0)</f>
        <v>0</v>
      </c>
      <c r="D24" t="s">
        <v>163</v>
      </c>
    </row>
    <row r="25" spans="1:4" x14ac:dyDescent="0.2">
      <c r="A25" t="s">
        <v>60</v>
      </c>
      <c r="B25" t="s">
        <v>48</v>
      </c>
      <c r="C25" s="2">
        <v>0.08</v>
      </c>
      <c r="D25" t="s">
        <v>164</v>
      </c>
    </row>
    <row r="26" spans="1:4" x14ac:dyDescent="0.2">
      <c r="A26" t="s">
        <v>179</v>
      </c>
      <c r="B26" t="s">
        <v>50</v>
      </c>
      <c r="C26" s="2">
        <f>INDEX($B$2:$B$6,MATCH(B26,$A$2:$A$6,0),0)</f>
        <v>0</v>
      </c>
      <c r="D26" t="s">
        <v>165</v>
      </c>
    </row>
    <row r="27" spans="1:4" x14ac:dyDescent="0.2">
      <c r="A27" t="s">
        <v>143</v>
      </c>
      <c r="B27" t="s">
        <v>50</v>
      </c>
      <c r="C27" s="2">
        <f>INDEX($B$2:$B$6,MATCH(B27,$A$2:$A$6,0),0)</f>
        <v>0</v>
      </c>
      <c r="D27" t="s">
        <v>165</v>
      </c>
    </row>
    <row r="28" spans="1:4" x14ac:dyDescent="0.2">
      <c r="A28" t="s">
        <v>61</v>
      </c>
      <c r="B28" t="s">
        <v>50</v>
      </c>
      <c r="C28" s="2">
        <f>INDEX($B$2:$B$6,MATCH(B28,$A$2:$A$6,0),0)</f>
        <v>0</v>
      </c>
      <c r="D28" t="s">
        <v>180</v>
      </c>
    </row>
    <row r="29" spans="1:4" x14ac:dyDescent="0.2">
      <c r="A29" t="s">
        <v>62</v>
      </c>
      <c r="B29" t="s">
        <v>50</v>
      </c>
      <c r="C29" s="2">
        <f t="shared" si="0"/>
        <v>0</v>
      </c>
      <c r="D29" t="s">
        <v>165</v>
      </c>
    </row>
    <row r="30" spans="1:4" x14ac:dyDescent="0.2">
      <c r="A30" t="s">
        <v>146</v>
      </c>
      <c r="B30" t="s">
        <v>50</v>
      </c>
      <c r="C30" s="2">
        <f>INDEX($B$2:$B$6,MATCH(B30,$A$2:$A$6,0),0)</f>
        <v>0</v>
      </c>
      <c r="D30" t="s">
        <v>166</v>
      </c>
    </row>
    <row r="31" spans="1:4" x14ac:dyDescent="0.2">
      <c r="A31" t="s">
        <v>147</v>
      </c>
      <c r="B31" t="s">
        <v>50</v>
      </c>
      <c r="C31" s="2">
        <f>INDEX($B$2:$B$6,MATCH(B31,$A$2:$A$6,0),0)</f>
        <v>0</v>
      </c>
      <c r="D31" t="s">
        <v>166</v>
      </c>
    </row>
    <row r="32" spans="1:4" x14ac:dyDescent="0.2">
      <c r="A32" t="s">
        <v>170</v>
      </c>
      <c r="B32" t="s">
        <v>46</v>
      </c>
      <c r="C32" s="2">
        <f>INDEX($B$2:$B$6,MATCH(B32,$A$2:$A$6,0),0)</f>
        <v>0.6</v>
      </c>
      <c r="D32" t="s">
        <v>171</v>
      </c>
    </row>
    <row r="33" spans="1:4" x14ac:dyDescent="0.2">
      <c r="A33" t="s">
        <v>63</v>
      </c>
      <c r="B33" t="s">
        <v>50</v>
      </c>
      <c r="C33" s="2">
        <f>INDEX($B$2:$B$6,MATCH(B33,$A$2:$A$6,0),0)</f>
        <v>0</v>
      </c>
      <c r="D33" t="s">
        <v>167</v>
      </c>
    </row>
    <row r="34" spans="1:4" x14ac:dyDescent="0.2">
      <c r="A34" t="s">
        <v>64</v>
      </c>
      <c r="B34" t="s">
        <v>46</v>
      </c>
      <c r="C34" s="2">
        <f t="shared" si="0"/>
        <v>0.6</v>
      </c>
      <c r="D34" t="s">
        <v>168</v>
      </c>
    </row>
    <row r="35" spans="1:4" x14ac:dyDescent="0.2">
      <c r="A35" t="s">
        <v>142</v>
      </c>
      <c r="B35" t="s">
        <v>50</v>
      </c>
      <c r="C35" s="2">
        <f>INDEX($B$2:$B$6,MATCH(B35,$A$2:$A$6,0),0)</f>
        <v>0</v>
      </c>
      <c r="D35" t="s">
        <v>169</v>
      </c>
    </row>
    <row r="36" spans="1:4" x14ac:dyDescent="0.2">
      <c r="A36" t="s">
        <v>65</v>
      </c>
      <c r="B36" t="s">
        <v>46</v>
      </c>
      <c r="C36" s="2">
        <f t="shared" si="0"/>
        <v>0.6</v>
      </c>
      <c r="D36" t="s">
        <v>172</v>
      </c>
    </row>
    <row r="37" spans="1:4" x14ac:dyDescent="0.2">
      <c r="A37" t="s">
        <v>157</v>
      </c>
      <c r="B37" t="s">
        <v>46</v>
      </c>
      <c r="C37" s="2">
        <f t="shared" ref="C37:C38" si="1">INDEX($B$2:$B$6,MATCH(B37,$A$2:$A$6,0),0)</f>
        <v>0.6</v>
      </c>
      <c r="D37" t="s">
        <v>172</v>
      </c>
    </row>
    <row r="38" spans="1:4" x14ac:dyDescent="0.2">
      <c r="A38" t="s">
        <v>156</v>
      </c>
      <c r="B38" t="s">
        <v>46</v>
      </c>
      <c r="C38" s="2">
        <f t="shared" si="1"/>
        <v>0.6</v>
      </c>
      <c r="D38" t="s">
        <v>172</v>
      </c>
    </row>
    <row r="39" spans="1:4" x14ac:dyDescent="0.2">
      <c r="A39" t="s">
        <v>229</v>
      </c>
      <c r="B39" t="s">
        <v>50</v>
      </c>
      <c r="C39" s="2">
        <f t="shared" ref="C39:C40" si="2">INDEX($B$2:$B$6,MATCH(B39,$A$2:$A$6,0),0)</f>
        <v>0</v>
      </c>
      <c r="D39" t="s">
        <v>230</v>
      </c>
    </row>
    <row r="40" spans="1:4" x14ac:dyDescent="0.2">
      <c r="A40" t="s">
        <v>254</v>
      </c>
      <c r="B40" t="s">
        <v>46</v>
      </c>
      <c r="C40" s="2">
        <f t="shared" si="2"/>
        <v>0.6</v>
      </c>
      <c r="D40" t="s">
        <v>231</v>
      </c>
    </row>
    <row r="41" spans="1:4" x14ac:dyDescent="0.2">
      <c r="A41" t="s">
        <v>66</v>
      </c>
      <c r="B41" t="s">
        <v>48</v>
      </c>
      <c r="C41" s="2">
        <f t="shared" si="0"/>
        <v>0.2</v>
      </c>
      <c r="D41" t="s">
        <v>173</v>
      </c>
    </row>
    <row r="42" spans="1:4" x14ac:dyDescent="0.2">
      <c r="A42" t="s">
        <v>67</v>
      </c>
      <c r="B42" t="s">
        <v>50</v>
      </c>
      <c r="C42" s="2">
        <f t="shared" si="0"/>
        <v>0</v>
      </c>
      <c r="D42" t="s">
        <v>215</v>
      </c>
    </row>
    <row r="43" spans="1:4" x14ac:dyDescent="0.2">
      <c r="A43" t="s">
        <v>68</v>
      </c>
      <c r="B43" t="s">
        <v>50</v>
      </c>
      <c r="C43" s="2">
        <f t="shared" si="0"/>
        <v>0</v>
      </c>
      <c r="D43" t="s">
        <v>174</v>
      </c>
    </row>
    <row r="44" spans="1:4" x14ac:dyDescent="0.2">
      <c r="A44" t="s">
        <v>69</v>
      </c>
      <c r="B44" t="s">
        <v>50</v>
      </c>
      <c r="C44" s="2">
        <f t="shared" si="0"/>
        <v>0</v>
      </c>
      <c r="D44" t="s">
        <v>174</v>
      </c>
    </row>
    <row r="45" spans="1:4" x14ac:dyDescent="0.2">
      <c r="A45" t="s">
        <v>70</v>
      </c>
      <c r="B45" t="s">
        <v>50</v>
      </c>
      <c r="C45" s="2">
        <f t="shared" si="0"/>
        <v>0</v>
      </c>
      <c r="D45" t="s">
        <v>174</v>
      </c>
    </row>
    <row r="46" spans="1:4" x14ac:dyDescent="0.2">
      <c r="A46" t="s">
        <v>117</v>
      </c>
      <c r="B46" t="s">
        <v>46</v>
      </c>
      <c r="C46" s="2">
        <f>INDEX($B$2:$B$6,MATCH(B46,$A$2:$A$6,0),0)</f>
        <v>0.6</v>
      </c>
      <c r="D46" t="s">
        <v>175</v>
      </c>
    </row>
    <row r="47" spans="1:4" x14ac:dyDescent="0.2">
      <c r="A47" t="s">
        <v>226</v>
      </c>
      <c r="B47" t="s">
        <v>227</v>
      </c>
      <c r="C47" s="2">
        <f>INDEX($B$2:$B$6,MATCH(B47,$A$2:$A$6,0),0)</f>
        <v>1</v>
      </c>
      <c r="D47" t="s">
        <v>175</v>
      </c>
    </row>
    <row r="48" spans="1:4" x14ac:dyDescent="0.2">
      <c r="A48" t="s">
        <v>140</v>
      </c>
      <c r="B48" t="s">
        <v>48</v>
      </c>
      <c r="C48" s="2">
        <f>INDEX($B$2:$B$6,MATCH(B48,$A$2:$A$6,0),0)</f>
        <v>0.2</v>
      </c>
      <c r="D48" t="s">
        <v>176</v>
      </c>
    </row>
    <row r="49" spans="1:4" x14ac:dyDescent="0.2">
      <c r="A49" t="s">
        <v>141</v>
      </c>
      <c r="B49" t="s">
        <v>48</v>
      </c>
      <c r="C49" s="2">
        <f>INDEX($B$2:$B$6,MATCH(B49,$A$2:$A$6,0),0)</f>
        <v>0.2</v>
      </c>
      <c r="D49" t="s">
        <v>176</v>
      </c>
    </row>
    <row r="50" spans="1:4" x14ac:dyDescent="0.2">
      <c r="A50" t="s">
        <v>71</v>
      </c>
      <c r="B50" t="s">
        <v>50</v>
      </c>
      <c r="C50" s="2">
        <f t="shared" si="0"/>
        <v>0</v>
      </c>
      <c r="D50" t="s">
        <v>177</v>
      </c>
    </row>
    <row r="51" spans="1:4" x14ac:dyDescent="0.2">
      <c r="A51" t="s">
        <v>72</v>
      </c>
      <c r="B51" t="s">
        <v>50</v>
      </c>
      <c r="C51" s="2">
        <f t="shared" si="0"/>
        <v>0</v>
      </c>
      <c r="D51" t="s">
        <v>178</v>
      </c>
    </row>
    <row r="52" spans="1:4" x14ac:dyDescent="0.2">
      <c r="A52" t="s">
        <v>73</v>
      </c>
      <c r="B52" t="s">
        <v>50</v>
      </c>
      <c r="C52" s="2">
        <f t="shared" si="0"/>
        <v>0</v>
      </c>
      <c r="D52" t="s">
        <v>158</v>
      </c>
    </row>
    <row r="53" spans="1:4" x14ac:dyDescent="0.2">
      <c r="A53" t="s">
        <v>74</v>
      </c>
      <c r="B53" t="s">
        <v>50</v>
      </c>
      <c r="C53" s="2">
        <f t="shared" si="0"/>
        <v>0</v>
      </c>
      <c r="D53" t="s">
        <v>158</v>
      </c>
    </row>
    <row r="54" spans="1:4" x14ac:dyDescent="0.2">
      <c r="A54" t="s">
        <v>75</v>
      </c>
      <c r="B54" t="s">
        <v>50</v>
      </c>
      <c r="C54" s="2">
        <f t="shared" si="0"/>
        <v>0</v>
      </c>
      <c r="D54" t="s">
        <v>158</v>
      </c>
    </row>
    <row r="55" spans="1:4" x14ac:dyDescent="0.2">
      <c r="A55" t="s">
        <v>114</v>
      </c>
      <c r="B55" t="s">
        <v>50</v>
      </c>
      <c r="C55" s="2">
        <f>INDEX($B$2:$B$6,MATCH(B55,$A$2:$A$6,0),0)</f>
        <v>0</v>
      </c>
      <c r="D55" t="s">
        <v>181</v>
      </c>
    </row>
    <row r="56" spans="1:4" x14ac:dyDescent="0.2">
      <c r="A56" t="s">
        <v>76</v>
      </c>
      <c r="B56" t="s">
        <v>50</v>
      </c>
      <c r="C56" s="2">
        <f t="shared" si="0"/>
        <v>0</v>
      </c>
      <c r="D56" t="s">
        <v>218</v>
      </c>
    </row>
    <row r="57" spans="1:4" x14ac:dyDescent="0.2">
      <c r="A57" t="s">
        <v>77</v>
      </c>
      <c r="B57" t="s">
        <v>50</v>
      </c>
      <c r="C57" s="2">
        <f t="shared" si="0"/>
        <v>0</v>
      </c>
      <c r="D57" t="s">
        <v>219</v>
      </c>
    </row>
    <row r="58" spans="1:4" x14ac:dyDescent="0.2">
      <c r="A58" t="s">
        <v>78</v>
      </c>
      <c r="B58" t="s">
        <v>46</v>
      </c>
      <c r="C58" s="2">
        <f t="shared" si="0"/>
        <v>0.6</v>
      </c>
      <c r="D58" t="s">
        <v>183</v>
      </c>
    </row>
    <row r="59" spans="1:4" x14ac:dyDescent="0.2">
      <c r="A59" t="s">
        <v>79</v>
      </c>
      <c r="B59" t="s">
        <v>50</v>
      </c>
      <c r="C59" s="2">
        <f>INDEX($B$2:$B$6,MATCH(B59,$A$2:$A$6,0),0)</f>
        <v>0</v>
      </c>
      <c r="D59" t="s">
        <v>184</v>
      </c>
    </row>
    <row r="60" spans="1:4" x14ac:dyDescent="0.2">
      <c r="A60" t="s">
        <v>80</v>
      </c>
      <c r="B60" t="s">
        <v>44</v>
      </c>
      <c r="C60" s="2">
        <f t="shared" si="0"/>
        <v>0.6</v>
      </c>
      <c r="D60" t="s">
        <v>184</v>
      </c>
    </row>
    <row r="61" spans="1:4" x14ac:dyDescent="0.2">
      <c r="A61" t="s">
        <v>81</v>
      </c>
      <c r="B61" t="s">
        <v>50</v>
      </c>
      <c r="C61" s="2">
        <f t="shared" si="0"/>
        <v>0</v>
      </c>
      <c r="D61" t="s">
        <v>184</v>
      </c>
    </row>
    <row r="62" spans="1:4" x14ac:dyDescent="0.2">
      <c r="A62" t="s">
        <v>82</v>
      </c>
      <c r="B62" t="s">
        <v>50</v>
      </c>
      <c r="C62" s="2">
        <f>INDEX($B$2:$B$6,MATCH(B62,$A$2:$A$6,0),0)</f>
        <v>0</v>
      </c>
      <c r="D62" t="s">
        <v>184</v>
      </c>
    </row>
    <row r="63" spans="1:4" x14ac:dyDescent="0.2">
      <c r="A63" t="s">
        <v>83</v>
      </c>
      <c r="B63" t="s">
        <v>50</v>
      </c>
      <c r="C63" s="2">
        <f>INDEX($B$2:$B$6,MATCH(B63,$A$2:$A$6,0),0)</f>
        <v>0</v>
      </c>
      <c r="D63" t="s">
        <v>184</v>
      </c>
    </row>
    <row r="64" spans="1:4" x14ac:dyDescent="0.2">
      <c r="A64" t="s">
        <v>139</v>
      </c>
      <c r="B64" t="s">
        <v>50</v>
      </c>
      <c r="C64" s="2">
        <f>INDEX($B$2:$B$6,MATCH(B64,$A$2:$A$6,0),0)</f>
        <v>0</v>
      </c>
      <c r="D64" t="s">
        <v>184</v>
      </c>
    </row>
    <row r="65" spans="1:4" x14ac:dyDescent="0.2">
      <c r="A65" t="s">
        <v>84</v>
      </c>
      <c r="B65" t="s">
        <v>44</v>
      </c>
      <c r="C65" s="2">
        <v>1</v>
      </c>
      <c r="D65" t="s">
        <v>220</v>
      </c>
    </row>
    <row r="66" spans="1:4" x14ac:dyDescent="0.2">
      <c r="A66" t="s">
        <v>85</v>
      </c>
      <c r="B66" t="s">
        <v>50</v>
      </c>
      <c r="C66" s="2">
        <f t="shared" si="0"/>
        <v>0</v>
      </c>
      <c r="D66" t="s">
        <v>185</v>
      </c>
    </row>
    <row r="67" spans="1:4" x14ac:dyDescent="0.2">
      <c r="A67" t="s">
        <v>86</v>
      </c>
      <c r="B67" t="s">
        <v>50</v>
      </c>
      <c r="C67" s="2">
        <f t="shared" si="0"/>
        <v>0</v>
      </c>
      <c r="D67" t="s">
        <v>186</v>
      </c>
    </row>
    <row r="68" spans="1:4" x14ac:dyDescent="0.2">
      <c r="A68" t="s">
        <v>87</v>
      </c>
      <c r="B68" t="s">
        <v>50</v>
      </c>
      <c r="C68" s="2">
        <f t="shared" si="0"/>
        <v>0</v>
      </c>
      <c r="D68" t="s">
        <v>186</v>
      </c>
    </row>
    <row r="69" spans="1:4" x14ac:dyDescent="0.2">
      <c r="A69" t="s">
        <v>88</v>
      </c>
      <c r="B69" t="s">
        <v>50</v>
      </c>
      <c r="C69" s="2">
        <f t="shared" si="0"/>
        <v>0</v>
      </c>
      <c r="D69" t="s">
        <v>187</v>
      </c>
    </row>
    <row r="70" spans="1:4" x14ac:dyDescent="0.2">
      <c r="A70" t="s">
        <v>89</v>
      </c>
      <c r="B70" t="s">
        <v>50</v>
      </c>
      <c r="C70" s="2">
        <f>INDEX($B$2:$B$6,MATCH(B70,$A$2:$A$6,0),0)</f>
        <v>0</v>
      </c>
      <c r="D70" t="s">
        <v>187</v>
      </c>
    </row>
    <row r="71" spans="1:4" x14ac:dyDescent="0.2">
      <c r="A71" t="s">
        <v>90</v>
      </c>
      <c r="B71" t="s">
        <v>50</v>
      </c>
      <c r="C71" s="2">
        <f t="shared" si="0"/>
        <v>0</v>
      </c>
      <c r="D71" t="s">
        <v>221</v>
      </c>
    </row>
    <row r="72" spans="1:4" x14ac:dyDescent="0.2">
      <c r="A72" t="s">
        <v>145</v>
      </c>
      <c r="B72" t="s">
        <v>50</v>
      </c>
      <c r="C72" s="2">
        <f>INDEX($B$2:$B$6,MATCH(B72,$A$2:$A$6,0),0)</f>
        <v>0</v>
      </c>
      <c r="D72" t="s">
        <v>188</v>
      </c>
    </row>
    <row r="73" spans="1:4" x14ac:dyDescent="0.2">
      <c r="A73" t="s">
        <v>138</v>
      </c>
      <c r="B73" t="s">
        <v>46</v>
      </c>
      <c r="C73" s="2">
        <f>INDEX($B$2:$B$6,MATCH(B73,$A$2:$A$6,0),0)</f>
        <v>0.6</v>
      </c>
      <c r="D73" t="s">
        <v>189</v>
      </c>
    </row>
    <row r="74" spans="1:4" x14ac:dyDescent="0.2">
      <c r="A74" t="s">
        <v>91</v>
      </c>
      <c r="B74" t="s">
        <v>50</v>
      </c>
      <c r="C74" s="2">
        <f>INDEX($B$2:$B$6,MATCH(B74,$A$2:$A$6,0),0)</f>
        <v>0</v>
      </c>
      <c r="D74" t="s">
        <v>190</v>
      </c>
    </row>
    <row r="75" spans="1:4" x14ac:dyDescent="0.2">
      <c r="A75" t="s">
        <v>92</v>
      </c>
      <c r="B75" t="s">
        <v>50</v>
      </c>
      <c r="C75" s="2">
        <f t="shared" si="0"/>
        <v>0</v>
      </c>
      <c r="D75" t="s">
        <v>222</v>
      </c>
    </row>
    <row r="76" spans="1:4" x14ac:dyDescent="0.2">
      <c r="A76" t="s">
        <v>93</v>
      </c>
      <c r="B76" t="s">
        <v>50</v>
      </c>
      <c r="C76" s="2">
        <f t="shared" ref="C76:C82" si="3">INDEX($B$2:$B$6,MATCH(B76,$A$2:$A$6,0),0)</f>
        <v>0</v>
      </c>
      <c r="D76" t="s">
        <v>191</v>
      </c>
    </row>
    <row r="77" spans="1:4" x14ac:dyDescent="0.2">
      <c r="A77" t="s">
        <v>94</v>
      </c>
      <c r="B77" t="s">
        <v>50</v>
      </c>
      <c r="C77" s="2">
        <f t="shared" si="3"/>
        <v>0</v>
      </c>
    </row>
    <row r="78" spans="1:4" x14ac:dyDescent="0.2">
      <c r="A78" t="s">
        <v>95</v>
      </c>
      <c r="B78" t="s">
        <v>50</v>
      </c>
      <c r="C78" s="2">
        <f t="shared" si="3"/>
        <v>0</v>
      </c>
      <c r="D78" t="s">
        <v>193</v>
      </c>
    </row>
    <row r="79" spans="1:4" x14ac:dyDescent="0.2">
      <c r="A79" t="s">
        <v>96</v>
      </c>
      <c r="B79" t="s">
        <v>50</v>
      </c>
      <c r="C79" s="2">
        <f t="shared" si="3"/>
        <v>0</v>
      </c>
      <c r="D79" t="s">
        <v>193</v>
      </c>
    </row>
    <row r="80" spans="1:4" x14ac:dyDescent="0.2">
      <c r="A80" t="s">
        <v>136</v>
      </c>
      <c r="B80" t="s">
        <v>50</v>
      </c>
      <c r="C80" s="2">
        <f t="shared" si="3"/>
        <v>0</v>
      </c>
      <c r="D80" t="s">
        <v>193</v>
      </c>
    </row>
    <row r="81" spans="1:4" x14ac:dyDescent="0.2">
      <c r="A81" t="s">
        <v>137</v>
      </c>
      <c r="B81" t="s">
        <v>50</v>
      </c>
      <c r="C81" s="2">
        <f t="shared" si="3"/>
        <v>0</v>
      </c>
      <c r="D81" t="s">
        <v>193</v>
      </c>
    </row>
    <row r="82" spans="1:4" x14ac:dyDescent="0.2">
      <c r="A82" t="s">
        <v>97</v>
      </c>
      <c r="B82" t="s">
        <v>44</v>
      </c>
      <c r="C82" s="2">
        <f t="shared" si="3"/>
        <v>0.6</v>
      </c>
      <c r="D82" t="s">
        <v>192</v>
      </c>
    </row>
    <row r="83" spans="1:4" x14ac:dyDescent="0.2">
      <c r="A83" t="s">
        <v>98</v>
      </c>
      <c r="B83" t="s">
        <v>48</v>
      </c>
      <c r="C83" s="2">
        <f t="shared" si="0"/>
        <v>0.2</v>
      </c>
      <c r="D83" t="s">
        <v>223</v>
      </c>
    </row>
    <row r="84" spans="1:4" x14ac:dyDescent="0.2">
      <c r="A84" t="s">
        <v>154</v>
      </c>
      <c r="B84" t="s">
        <v>50</v>
      </c>
      <c r="C84" s="2">
        <f>INDEX($B$2:$B$6,MATCH(B84,$A$2:$A$6,0),0)</f>
        <v>0</v>
      </c>
      <c r="D84" t="s">
        <v>194</v>
      </c>
    </row>
    <row r="85" spans="1:4" x14ac:dyDescent="0.2">
      <c r="A85" t="s">
        <v>99</v>
      </c>
      <c r="B85" t="s">
        <v>50</v>
      </c>
      <c r="C85" s="2">
        <f t="shared" si="0"/>
        <v>0</v>
      </c>
      <c r="D85" t="s">
        <v>224</v>
      </c>
    </row>
    <row r="86" spans="1:4" x14ac:dyDescent="0.2">
      <c r="A86" t="s">
        <v>100</v>
      </c>
      <c r="B86" t="s">
        <v>50</v>
      </c>
      <c r="C86" s="2">
        <f>INDEX($B$2:$B$6,MATCH(B86,$A$2:$A$6,0),0)</f>
        <v>0</v>
      </c>
      <c r="D86" t="s">
        <v>225</v>
      </c>
    </row>
    <row r="87" spans="1:4" x14ac:dyDescent="0.2">
      <c r="A87" t="s">
        <v>118</v>
      </c>
      <c r="B87" t="s">
        <v>50</v>
      </c>
      <c r="C87" s="2">
        <f>INDEX($B$2:$B$6,MATCH(B87,$A$2:$A$6,0),0)</f>
        <v>0</v>
      </c>
      <c r="D87" t="s">
        <v>225</v>
      </c>
    </row>
    <row r="88" spans="1:4" x14ac:dyDescent="0.2">
      <c r="A88" t="s">
        <v>119</v>
      </c>
      <c r="B88" t="s">
        <v>50</v>
      </c>
      <c r="C88" s="2">
        <f>INDEX($B$2:$B$6,MATCH(B88,$A$2:$A$6,0),0)</f>
        <v>0</v>
      </c>
      <c r="D88" t="s">
        <v>195</v>
      </c>
    </row>
    <row r="89" spans="1:4" x14ac:dyDescent="0.2">
      <c r="A89" t="s">
        <v>101</v>
      </c>
      <c r="B89" t="s">
        <v>50</v>
      </c>
      <c r="C89" s="2">
        <f>INDEX($B$2:$B$6,MATCH(B89,$A$2:$A$6,0),0)</f>
        <v>0</v>
      </c>
      <c r="D89" t="s">
        <v>196</v>
      </c>
    </row>
    <row r="90" spans="1:4" x14ac:dyDescent="0.2">
      <c r="A90" t="s">
        <v>102</v>
      </c>
      <c r="B90" t="s">
        <v>50</v>
      </c>
      <c r="C90" s="2">
        <f>INDEX($B$2:$B$6,MATCH(B90,$A$2:$A$6,0),0)</f>
        <v>0</v>
      </c>
      <c r="D90" t="s">
        <v>196</v>
      </c>
    </row>
    <row r="91" spans="1:4" x14ac:dyDescent="0.2">
      <c r="A91" t="s">
        <v>103</v>
      </c>
      <c r="B91" t="s">
        <v>44</v>
      </c>
      <c r="C91" s="2">
        <f t="shared" si="0"/>
        <v>0.6</v>
      </c>
      <c r="D91" t="s">
        <v>197</v>
      </c>
    </row>
    <row r="92" spans="1:4" x14ac:dyDescent="0.2">
      <c r="A92" t="s">
        <v>115</v>
      </c>
      <c r="B92" t="s">
        <v>46</v>
      </c>
      <c r="C92" s="2">
        <f>INDEX($B$2:$B$6,MATCH(B92,$A$2:$A$6,0),0)</f>
        <v>0.6</v>
      </c>
      <c r="D92" t="s">
        <v>172</v>
      </c>
    </row>
    <row r="93" spans="1:4" x14ac:dyDescent="0.2">
      <c r="A93" t="s">
        <v>116</v>
      </c>
      <c r="B93" t="s">
        <v>46</v>
      </c>
      <c r="C93" s="2">
        <f>INDEX($B$2:$B$6,MATCH(B93,$A$2:$A$6,0),0)</f>
        <v>0.6</v>
      </c>
      <c r="D93" t="s">
        <v>172</v>
      </c>
    </row>
    <row r="94" spans="1:4" x14ac:dyDescent="0.2">
      <c r="A94" t="s">
        <v>135</v>
      </c>
      <c r="B94" t="s">
        <v>46</v>
      </c>
      <c r="C94" s="2">
        <f>INDEX($B$2:$B$6,MATCH(B94,$A$2:$A$6,0),0)</f>
        <v>0.6</v>
      </c>
      <c r="D94" t="s">
        <v>172</v>
      </c>
    </row>
    <row r="95" spans="1:4" x14ac:dyDescent="0.2">
      <c r="A95" t="s">
        <v>104</v>
      </c>
      <c r="B95" t="s">
        <v>50</v>
      </c>
      <c r="C95" s="2">
        <f>INDEX($B$2:$B$6,MATCH(B95,$A$2:$A$6,0),0)</f>
        <v>0</v>
      </c>
      <c r="D95" t="s">
        <v>198</v>
      </c>
    </row>
    <row r="96" spans="1:4" x14ac:dyDescent="0.2">
      <c r="A96" t="s">
        <v>105</v>
      </c>
      <c r="B96" t="s">
        <v>50</v>
      </c>
      <c r="C96" s="2">
        <f>INDEX($B$2:$B$6,MATCH(B96,$A$2:$A$6,0),0)</f>
        <v>0</v>
      </c>
      <c r="D96" t="s">
        <v>199</v>
      </c>
    </row>
    <row r="97" spans="1:4" x14ac:dyDescent="0.2">
      <c r="A97" t="s">
        <v>106</v>
      </c>
      <c r="B97" t="s">
        <v>50</v>
      </c>
      <c r="C97" s="2">
        <f t="shared" si="0"/>
        <v>0</v>
      </c>
      <c r="D97" t="s">
        <v>200</v>
      </c>
    </row>
    <row r="98" spans="1:4" x14ac:dyDescent="0.2">
      <c r="A98" t="s">
        <v>133</v>
      </c>
      <c r="B98" t="s">
        <v>48</v>
      </c>
      <c r="C98" s="2">
        <f>INDEX($B$2:$B$6,MATCH(B98,$A$2:$A$6,0),0)</f>
        <v>0.2</v>
      </c>
      <c r="D98" t="s">
        <v>201</v>
      </c>
    </row>
    <row r="99" spans="1:4" x14ac:dyDescent="0.2">
      <c r="A99" t="s">
        <v>134</v>
      </c>
      <c r="B99" t="s">
        <v>48</v>
      </c>
      <c r="C99" s="2">
        <f>INDEX($B$2:$B$6,MATCH(B99,$A$2:$A$6,0),0)</f>
        <v>0.2</v>
      </c>
      <c r="D99" t="s">
        <v>201</v>
      </c>
    </row>
    <row r="100" spans="1:4" x14ac:dyDescent="0.2">
      <c r="A100" t="s">
        <v>107</v>
      </c>
      <c r="B100" t="s">
        <v>50</v>
      </c>
      <c r="C100" s="2">
        <f t="shared" si="0"/>
        <v>0</v>
      </c>
      <c r="D100" t="s">
        <v>202</v>
      </c>
    </row>
    <row r="101" spans="1:4" x14ac:dyDescent="0.2">
      <c r="A101" t="s">
        <v>132</v>
      </c>
      <c r="B101" t="s">
        <v>50</v>
      </c>
      <c r="C101" s="2">
        <f t="shared" ref="C101:C111" si="4">INDEX($B$2:$B$6,MATCH(B101,$A$2:$A$6,0),0)</f>
        <v>0</v>
      </c>
      <c r="D101" t="s">
        <v>204</v>
      </c>
    </row>
    <row r="102" spans="1:4" x14ac:dyDescent="0.2">
      <c r="A102" t="s">
        <v>108</v>
      </c>
      <c r="B102" t="s">
        <v>50</v>
      </c>
      <c r="C102" s="2">
        <f t="shared" si="4"/>
        <v>0</v>
      </c>
      <c r="D102" t="s">
        <v>203</v>
      </c>
    </row>
    <row r="103" spans="1:4" x14ac:dyDescent="0.2">
      <c r="A103" t="s">
        <v>152</v>
      </c>
      <c r="B103" t="s">
        <v>50</v>
      </c>
      <c r="C103" s="2">
        <f t="shared" si="4"/>
        <v>0</v>
      </c>
      <c r="D103" t="s">
        <v>205</v>
      </c>
    </row>
    <row r="104" spans="1:4" x14ac:dyDescent="0.2">
      <c r="A104" t="s">
        <v>151</v>
      </c>
      <c r="B104" t="s">
        <v>50</v>
      </c>
      <c r="C104" s="2">
        <f t="shared" si="4"/>
        <v>0</v>
      </c>
      <c r="D104" t="s">
        <v>205</v>
      </c>
    </row>
    <row r="105" spans="1:4" x14ac:dyDescent="0.2">
      <c r="A105" t="s">
        <v>150</v>
      </c>
      <c r="B105" t="s">
        <v>50</v>
      </c>
      <c r="C105" s="2">
        <f>INDEX($B$2:$B$6,MATCH(B105,$A$2:$A$6,0),0)</f>
        <v>0</v>
      </c>
      <c r="D105" t="s">
        <v>205</v>
      </c>
    </row>
    <row r="106" spans="1:4" x14ac:dyDescent="0.2">
      <c r="A106" t="s">
        <v>122</v>
      </c>
      <c r="B106" t="s">
        <v>50</v>
      </c>
      <c r="C106" s="2">
        <f>INDEX($B$2:$B$6,MATCH(B106,$A$2:$A$6,0),0)</f>
        <v>0</v>
      </c>
      <c r="D106" t="s">
        <v>206</v>
      </c>
    </row>
    <row r="107" spans="1:4" x14ac:dyDescent="0.2">
      <c r="A107" t="s">
        <v>123</v>
      </c>
      <c r="B107" t="s">
        <v>50</v>
      </c>
      <c r="C107" s="2">
        <f>INDEX($B$2:$B$6,MATCH(B107,$A$2:$A$6,0),0)</f>
        <v>0</v>
      </c>
      <c r="D107" t="s">
        <v>206</v>
      </c>
    </row>
    <row r="108" spans="1:4" x14ac:dyDescent="0.2">
      <c r="A108" t="s">
        <v>124</v>
      </c>
      <c r="B108" t="s">
        <v>50</v>
      </c>
      <c r="C108" s="2">
        <f>INDEX($B$2:$B$6,MATCH(B108,$A$2:$A$6,0),0)</f>
        <v>0</v>
      </c>
      <c r="D108" t="s">
        <v>206</v>
      </c>
    </row>
    <row r="109" spans="1:4" x14ac:dyDescent="0.2">
      <c r="A109" t="s">
        <v>125</v>
      </c>
      <c r="B109" t="s">
        <v>50</v>
      </c>
      <c r="C109" s="2">
        <f>INDEX($B$2:$B$6,MATCH(B109,$A$2:$A$6,0),0)</f>
        <v>0</v>
      </c>
      <c r="D109" t="s">
        <v>206</v>
      </c>
    </row>
    <row r="110" spans="1:4" x14ac:dyDescent="0.2">
      <c r="A110" t="s">
        <v>149</v>
      </c>
      <c r="B110" t="s">
        <v>50</v>
      </c>
      <c r="C110" s="2">
        <f t="shared" si="4"/>
        <v>0</v>
      </c>
      <c r="D110" t="s">
        <v>206</v>
      </c>
    </row>
    <row r="111" spans="1:4" x14ac:dyDescent="0.2">
      <c r="A111" t="s">
        <v>27</v>
      </c>
      <c r="B111" t="s">
        <v>50</v>
      </c>
      <c r="C111" s="2">
        <f t="shared" si="4"/>
        <v>0</v>
      </c>
      <c r="D111" t="s">
        <v>205</v>
      </c>
    </row>
    <row r="112" spans="1:4" x14ac:dyDescent="0.2">
      <c r="A112" t="s">
        <v>109</v>
      </c>
      <c r="B112" t="s">
        <v>48</v>
      </c>
      <c r="C112" s="2">
        <f t="shared" si="0"/>
        <v>0.2</v>
      </c>
      <c r="D112" t="s">
        <v>207</v>
      </c>
    </row>
    <row r="113" spans="1:4" x14ac:dyDescent="0.2">
      <c r="A113" t="s">
        <v>213</v>
      </c>
      <c r="B113" t="s">
        <v>50</v>
      </c>
      <c r="C113" s="2">
        <f>INDEX($B$2:$B$6,MATCH(B113,$A$2:$A$6,0),0)</f>
        <v>0</v>
      </c>
      <c r="D113" t="s">
        <v>214</v>
      </c>
    </row>
    <row r="114" spans="1:4" x14ac:dyDescent="0.2">
      <c r="A114" t="s">
        <v>110</v>
      </c>
      <c r="B114" t="s">
        <v>50</v>
      </c>
      <c r="C114" s="2">
        <f t="shared" si="0"/>
        <v>0</v>
      </c>
      <c r="D114" t="s">
        <v>208</v>
      </c>
    </row>
    <row r="115" spans="1:4" x14ac:dyDescent="0.2">
      <c r="A115" t="s">
        <v>153</v>
      </c>
      <c r="B115" t="s">
        <v>50</v>
      </c>
      <c r="C115" s="2">
        <f>INDEX($B$2:$B$6,MATCH(B115,$A$2:$A$6,0),0)</f>
        <v>0</v>
      </c>
      <c r="D115" t="s">
        <v>209</v>
      </c>
    </row>
    <row r="116" spans="1:4" x14ac:dyDescent="0.2">
      <c r="A116" t="s">
        <v>120</v>
      </c>
      <c r="B116" t="s">
        <v>50</v>
      </c>
      <c r="C116" s="2">
        <f>INDEX($B$2:$B$6,MATCH(B116,$A$2:$A$6,0),0)</f>
        <v>0</v>
      </c>
      <c r="D116" t="s">
        <v>209</v>
      </c>
    </row>
    <row r="117" spans="1:4" x14ac:dyDescent="0.2">
      <c r="A117" t="s">
        <v>148</v>
      </c>
      <c r="B117" t="s">
        <v>50</v>
      </c>
      <c r="C117" s="2">
        <f>INDEX($B$2:$B$6,MATCH(B117,$A$2:$A$6,0),0)</f>
        <v>0</v>
      </c>
      <c r="D117" t="s">
        <v>209</v>
      </c>
    </row>
    <row r="118" spans="1:4" x14ac:dyDescent="0.2">
      <c r="A118" t="s">
        <v>28</v>
      </c>
      <c r="B118" t="s">
        <v>44</v>
      </c>
      <c r="C118" s="2">
        <f t="shared" si="0"/>
        <v>0.6</v>
      </c>
      <c r="D118" t="s">
        <v>209</v>
      </c>
    </row>
    <row r="119" spans="1:4" x14ac:dyDescent="0.2">
      <c r="A119" t="s">
        <v>131</v>
      </c>
      <c r="B119" t="s">
        <v>50</v>
      </c>
      <c r="C119" s="2">
        <f>INDEX($B$2:$B$6,MATCH(B119,$A$2:$A$6,0),0)</f>
        <v>0</v>
      </c>
      <c r="D119" t="s">
        <v>209</v>
      </c>
    </row>
    <row r="120" spans="1:4" x14ac:dyDescent="0.2">
      <c r="A120" t="s">
        <v>130</v>
      </c>
      <c r="B120" t="s">
        <v>50</v>
      </c>
      <c r="C120" s="2">
        <f>INDEX($B$2:$B$6,MATCH(B120,$A$2:$A$6,0),0)</f>
        <v>0</v>
      </c>
      <c r="D120" t="s">
        <v>209</v>
      </c>
    </row>
    <row r="121" spans="1:4" x14ac:dyDescent="0.2">
      <c r="A121" t="s">
        <v>111</v>
      </c>
      <c r="B121" t="s">
        <v>50</v>
      </c>
      <c r="C121" s="2">
        <f t="shared" si="0"/>
        <v>0</v>
      </c>
      <c r="D121" t="s">
        <v>210</v>
      </c>
    </row>
    <row r="122" spans="1:4" x14ac:dyDescent="0.2">
      <c r="A122" t="s">
        <v>112</v>
      </c>
      <c r="B122" t="s">
        <v>50</v>
      </c>
      <c r="C122" s="2">
        <f t="shared" si="0"/>
        <v>0</v>
      </c>
      <c r="D122" t="s">
        <v>210</v>
      </c>
    </row>
    <row r="123" spans="1:4" x14ac:dyDescent="0.2">
      <c r="A123" t="s">
        <v>121</v>
      </c>
      <c r="B123" t="s">
        <v>50</v>
      </c>
      <c r="C123" s="2">
        <f>INDEX($B$2:$B$6,MATCH(B123,$A$2:$A$6,0),0)</f>
        <v>0</v>
      </c>
      <c r="D123" t="s">
        <v>210</v>
      </c>
    </row>
    <row r="124" spans="1:4" x14ac:dyDescent="0.2">
      <c r="A124" t="s">
        <v>113</v>
      </c>
      <c r="B124" t="s">
        <v>50</v>
      </c>
      <c r="C124" s="2">
        <f>INDEX($B$2:$B$6,MATCH(B124,$A$2:$A$6,0),0)</f>
        <v>0</v>
      </c>
      <c r="D124" t="s">
        <v>210</v>
      </c>
    </row>
    <row r="125" spans="1:4" x14ac:dyDescent="0.2">
      <c r="A125" t="s">
        <v>128</v>
      </c>
      <c r="B125" t="s">
        <v>48</v>
      </c>
      <c r="C125" s="2">
        <f>INDEX($B$2:$B$6,MATCH(B125,$A$2:$A$6,0),0)</f>
        <v>0.2</v>
      </c>
      <c r="D125" t="s">
        <v>211</v>
      </c>
    </row>
    <row r="126" spans="1:4" x14ac:dyDescent="0.2">
      <c r="A126" t="s">
        <v>129</v>
      </c>
      <c r="B126" t="s">
        <v>50</v>
      </c>
      <c r="C126" s="2">
        <f>INDEX($B$2:$B$6,MATCH(B126,$A$2:$A$6,0),0)</f>
        <v>0</v>
      </c>
      <c r="D126" t="s">
        <v>211</v>
      </c>
    </row>
  </sheetData>
  <mergeCells count="4">
    <mergeCell ref="C2:G2"/>
    <mergeCell ref="C3:G3"/>
    <mergeCell ref="C4:G4"/>
    <mergeCell ref="C6:G6"/>
  </mergeCells>
  <dataValidations count="1">
    <dataValidation type="list" allowBlank="1" showInputMessage="1" showErrorMessage="1" sqref="B9:B126" xr:uid="{5B627226-2DEC-4939-A2AB-540F1884B412}">
      <formula1>$A$2:$A$6</formula1>
    </dataValidation>
  </dataValidations>
  <pageMargins left="0.7" right="0.7" top="0.75" bottom="0.75" header="0.3" footer="0.3"/>
  <pageSetup scale="96" orientation="portrait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0C474-048D-4FEE-9912-431FA1F010A6}">
  <dimension ref="A2:I22"/>
  <sheetViews>
    <sheetView zoomScale="110" zoomScaleNormal="110" workbookViewId="0">
      <selection activeCell="A17" sqref="A17"/>
    </sheetView>
  </sheetViews>
  <sheetFormatPr baseColWidth="10" defaultColWidth="8.83203125" defaultRowHeight="15" x14ac:dyDescent="0.2"/>
  <cols>
    <col min="1" max="1" width="14.33203125" bestFit="1" customWidth="1"/>
    <col min="2" max="2" width="14.33203125" customWidth="1"/>
    <col min="4" max="6" width="11.6640625" customWidth="1"/>
    <col min="8" max="8" width="11.6640625" customWidth="1"/>
  </cols>
  <sheetData>
    <row r="2" spans="1:9" s="90" customFormat="1" ht="27.75" customHeight="1" x14ac:dyDescent="0.2">
      <c r="A2" s="90" t="s">
        <v>244</v>
      </c>
      <c r="B2" s="90" t="s">
        <v>38</v>
      </c>
      <c r="C2" s="90" t="s">
        <v>243</v>
      </c>
      <c r="D2" s="90" t="s">
        <v>246</v>
      </c>
      <c r="E2" s="90" t="s">
        <v>252</v>
      </c>
      <c r="F2" s="90" t="s">
        <v>245</v>
      </c>
      <c r="G2" s="90" t="s">
        <v>242</v>
      </c>
      <c r="H2" s="90" t="s">
        <v>242</v>
      </c>
    </row>
    <row r="3" spans="1:9" x14ac:dyDescent="0.2">
      <c r="A3" s="91">
        <v>999999</v>
      </c>
      <c r="B3" s="91">
        <v>300000</v>
      </c>
      <c r="C3" s="92">
        <v>0.1</v>
      </c>
      <c r="D3" s="93">
        <f>C3*B3</f>
        <v>30000</v>
      </c>
      <c r="E3" s="93">
        <f t="shared" ref="E3:E9" si="0">D3*1.6</f>
        <v>48000</v>
      </c>
      <c r="F3" s="93">
        <f>B3-D3</f>
        <v>270000</v>
      </c>
      <c r="G3" s="92">
        <v>2.5000000000000001E-2</v>
      </c>
      <c r="H3" s="93">
        <f t="shared" ref="H3:H9" si="1">G3*A3</f>
        <v>24999.975000000002</v>
      </c>
      <c r="I3" s="91" t="s">
        <v>247</v>
      </c>
    </row>
    <row r="4" spans="1:9" x14ac:dyDescent="0.2">
      <c r="A4" s="91">
        <v>1000000</v>
      </c>
      <c r="B4" s="91">
        <v>200000</v>
      </c>
      <c r="C4" s="92">
        <v>0.2</v>
      </c>
      <c r="D4" s="93">
        <f>C4*B4</f>
        <v>40000</v>
      </c>
      <c r="E4" s="93">
        <f t="shared" si="0"/>
        <v>64000</v>
      </c>
      <c r="F4" s="93">
        <f t="shared" ref="F4:F9" si="2">B4-D4</f>
        <v>160000</v>
      </c>
      <c r="G4" s="92">
        <v>0.05</v>
      </c>
      <c r="H4" s="93">
        <f t="shared" si="1"/>
        <v>50000</v>
      </c>
      <c r="I4" s="91" t="s">
        <v>249</v>
      </c>
    </row>
    <row r="5" spans="1:9" x14ac:dyDescent="0.2">
      <c r="A5" s="91">
        <v>2500000</v>
      </c>
      <c r="B5" s="91">
        <v>1000000</v>
      </c>
      <c r="C5" s="92">
        <v>0.2</v>
      </c>
      <c r="D5" s="93">
        <f t="shared" ref="D5:D9" si="3">C5*B5</f>
        <v>200000</v>
      </c>
      <c r="E5" s="93">
        <f t="shared" si="0"/>
        <v>320000</v>
      </c>
      <c r="F5" s="93">
        <f t="shared" si="2"/>
        <v>800000</v>
      </c>
      <c r="G5" s="92">
        <v>0.05</v>
      </c>
      <c r="H5" s="93">
        <f t="shared" si="1"/>
        <v>125000</v>
      </c>
      <c r="I5" s="91"/>
    </row>
    <row r="6" spans="1:9" x14ac:dyDescent="0.2">
      <c r="A6" s="91">
        <v>2500001</v>
      </c>
      <c r="B6" s="91">
        <v>1000000</v>
      </c>
      <c r="C6" s="92">
        <v>0.3</v>
      </c>
      <c r="D6" s="93">
        <f t="shared" si="3"/>
        <v>300000</v>
      </c>
      <c r="E6" s="93">
        <f t="shared" si="0"/>
        <v>480000</v>
      </c>
      <c r="F6" s="93">
        <f t="shared" si="2"/>
        <v>700000</v>
      </c>
      <c r="G6" s="92">
        <v>7.4999999999999997E-2</v>
      </c>
      <c r="H6" s="93">
        <f t="shared" si="1"/>
        <v>187500.07499999998</v>
      </c>
      <c r="I6" s="91"/>
    </row>
    <row r="7" spans="1:9" x14ac:dyDescent="0.2">
      <c r="A7" s="91">
        <v>5000000</v>
      </c>
      <c r="B7" s="91">
        <v>750000</v>
      </c>
      <c r="C7" s="92">
        <v>0.3</v>
      </c>
      <c r="D7" s="93">
        <f t="shared" si="3"/>
        <v>225000</v>
      </c>
      <c r="E7" s="93">
        <f t="shared" si="0"/>
        <v>360000</v>
      </c>
      <c r="F7" s="93">
        <f t="shared" si="2"/>
        <v>525000</v>
      </c>
      <c r="G7" s="92">
        <v>7.4999999999999997E-2</v>
      </c>
      <c r="H7" s="93">
        <f t="shared" si="1"/>
        <v>375000</v>
      </c>
      <c r="I7" s="91"/>
    </row>
    <row r="8" spans="1:9" x14ac:dyDescent="0.2">
      <c r="A8" s="91">
        <v>5000001</v>
      </c>
      <c r="B8" s="91">
        <v>750000</v>
      </c>
      <c r="C8" s="92">
        <v>0.4</v>
      </c>
      <c r="D8" s="93">
        <f t="shared" si="3"/>
        <v>300000</v>
      </c>
      <c r="E8" s="93">
        <f t="shared" si="0"/>
        <v>480000</v>
      </c>
      <c r="F8" s="93">
        <f t="shared" si="2"/>
        <v>450000</v>
      </c>
      <c r="G8" s="92">
        <v>0.1</v>
      </c>
      <c r="H8" s="93">
        <f t="shared" si="1"/>
        <v>500000.10000000003</v>
      </c>
      <c r="I8" s="91"/>
    </row>
    <row r="9" spans="1:9" x14ac:dyDescent="0.2">
      <c r="A9" s="91">
        <v>19000000</v>
      </c>
      <c r="B9" s="91">
        <v>2000000</v>
      </c>
      <c r="C9" s="92">
        <v>0.4</v>
      </c>
      <c r="D9" s="93">
        <f t="shared" si="3"/>
        <v>800000</v>
      </c>
      <c r="E9" s="93">
        <f t="shared" si="0"/>
        <v>1280000</v>
      </c>
      <c r="F9" s="93">
        <f t="shared" si="2"/>
        <v>1200000</v>
      </c>
      <c r="G9" s="92">
        <v>0.1</v>
      </c>
      <c r="H9" s="93">
        <f t="shared" si="1"/>
        <v>1900000</v>
      </c>
      <c r="I9" s="91"/>
    </row>
    <row r="10" spans="1:9" x14ac:dyDescent="0.2">
      <c r="A10" s="91"/>
      <c r="B10" s="91"/>
      <c r="C10" s="91"/>
      <c r="D10" s="91"/>
      <c r="E10" s="91"/>
      <c r="F10" s="91"/>
      <c r="G10" s="91"/>
      <c r="H10" s="91"/>
      <c r="I10" s="91"/>
    </row>
    <row r="11" spans="1:9" x14ac:dyDescent="0.2">
      <c r="A11" s="94" t="s">
        <v>248</v>
      </c>
      <c r="B11" s="91"/>
      <c r="C11" s="91"/>
      <c r="D11" s="91"/>
      <c r="E11" s="91"/>
      <c r="F11" s="91"/>
      <c r="G11" s="91"/>
      <c r="H11" s="91"/>
      <c r="I11" s="91"/>
    </row>
    <row r="12" spans="1:9" s="90" customFormat="1" ht="27.75" customHeight="1" x14ac:dyDescent="0.2">
      <c r="A12" s="90" t="s">
        <v>244</v>
      </c>
      <c r="B12" s="90" t="s">
        <v>38</v>
      </c>
      <c r="C12" s="90" t="s">
        <v>243</v>
      </c>
      <c r="D12" s="90" t="s">
        <v>246</v>
      </c>
      <c r="E12" s="90" t="s">
        <v>252</v>
      </c>
      <c r="F12" s="90" t="s">
        <v>245</v>
      </c>
      <c r="G12" s="90" t="s">
        <v>242</v>
      </c>
      <c r="H12" s="90" t="s">
        <v>242</v>
      </c>
    </row>
    <row r="13" spans="1:9" x14ac:dyDescent="0.2">
      <c r="A13" s="91">
        <v>850000</v>
      </c>
      <c r="B13" s="91">
        <v>850000</v>
      </c>
      <c r="C13" s="92">
        <f>IF(A13&gt;20000000, 50%,IF(A13&gt;5000000, 40%, IF(A13&gt;2500000, 30%,IF(A13&gt;1000000, 20%, 10%))))</f>
        <v>0.1</v>
      </c>
      <c r="D13" s="93">
        <f t="shared" ref="D13:D14" si="4">C13*B13</f>
        <v>85000</v>
      </c>
      <c r="E13" s="93">
        <f t="shared" ref="E13:E17" si="5">D13*1.6</f>
        <v>136000</v>
      </c>
      <c r="F13" s="93">
        <f t="shared" ref="F13:F14" si="6">B13-D13</f>
        <v>765000</v>
      </c>
      <c r="G13" s="92">
        <f>IF(A13&gt;20000000, 12.5%,IF(A13&gt;5000000, 10%, IF(A13&gt;250000, 7.5%,IF(A13&gt;1000000, 5%, 2.5%))))</f>
        <v>7.4999999999999997E-2</v>
      </c>
      <c r="H13" s="93">
        <f>G13*A13</f>
        <v>63750</v>
      </c>
      <c r="I13" s="91"/>
    </row>
    <row r="14" spans="1:9" x14ac:dyDescent="0.2">
      <c r="A14" s="91">
        <v>1500000</v>
      </c>
      <c r="B14" s="91">
        <v>1500000</v>
      </c>
      <c r="C14" s="92">
        <f t="shared" ref="C14:C17" si="7">IF(A14&gt;20000000, 50%,IF(A14&gt;5000000, 40%, IF(A14&gt;2500000, 30%,IF(A14&gt;1000000, 20%, 10%))))</f>
        <v>0.2</v>
      </c>
      <c r="D14" s="93">
        <f t="shared" si="4"/>
        <v>300000</v>
      </c>
      <c r="E14" s="93">
        <f t="shared" si="5"/>
        <v>480000</v>
      </c>
      <c r="F14" s="93">
        <f t="shared" si="6"/>
        <v>1200000</v>
      </c>
      <c r="G14" s="92">
        <f>IF(A14&gt;20000000, 12.5%,IF(A14&gt;5000000, 10%, IF(A14&gt;250000, 7.5%,IF(A14&gt;1000000, 5%, 2.5%))))</f>
        <v>7.4999999999999997E-2</v>
      </c>
      <c r="H14" s="93">
        <f>G14*A14</f>
        <v>112500</v>
      </c>
      <c r="I14" s="91"/>
    </row>
    <row r="15" spans="1:9" x14ac:dyDescent="0.2">
      <c r="A15" s="91">
        <v>1500000</v>
      </c>
      <c r="B15" s="91">
        <v>750000</v>
      </c>
      <c r="C15" s="92">
        <f t="shared" si="7"/>
        <v>0.2</v>
      </c>
      <c r="D15" s="93">
        <f t="shared" ref="D15:D17" si="8">C15*B15</f>
        <v>150000</v>
      </c>
      <c r="E15" s="93">
        <f t="shared" si="5"/>
        <v>240000</v>
      </c>
      <c r="F15" s="93">
        <f t="shared" ref="F15:F17" si="9">B15-D15</f>
        <v>600000</v>
      </c>
      <c r="G15" s="92">
        <f>IF(A15&gt;20000000, 12.5%,IF(A15&gt;5000000, 10%, IF(A15&gt;250000, 7.5%,IF(A15&gt;1000000, 5%, 2.5%))))</f>
        <v>7.4999999999999997E-2</v>
      </c>
      <c r="H15" s="93">
        <f>G15*A15</f>
        <v>112500</v>
      </c>
      <c r="I15" s="91"/>
    </row>
    <row r="16" spans="1:9" x14ac:dyDescent="0.2">
      <c r="A16" s="91">
        <v>300000</v>
      </c>
      <c r="B16" s="91">
        <v>750000</v>
      </c>
      <c r="C16" s="92">
        <f t="shared" si="7"/>
        <v>0.1</v>
      </c>
      <c r="D16" s="93">
        <f t="shared" si="8"/>
        <v>75000</v>
      </c>
      <c r="E16" s="93">
        <f t="shared" si="5"/>
        <v>120000</v>
      </c>
      <c r="F16" s="93">
        <f t="shared" si="9"/>
        <v>675000</v>
      </c>
      <c r="G16" s="92">
        <f>IF(A16&gt;20000000, 12.5%,IF(A16&gt;5000000, 10%, IF(A16&gt;250000, 7.5%,IF(A16&gt;1000000, 5%, 2.5%))))</f>
        <v>7.4999999999999997E-2</v>
      </c>
      <c r="H16" s="93">
        <f>G16*A16</f>
        <v>22500</v>
      </c>
      <c r="I16" s="91"/>
    </row>
    <row r="17" spans="1:9" x14ac:dyDescent="0.2">
      <c r="A17" s="91">
        <v>14003488</v>
      </c>
      <c r="B17" s="91">
        <v>6790813</v>
      </c>
      <c r="C17" s="92">
        <f t="shared" si="7"/>
        <v>0.4</v>
      </c>
      <c r="D17" s="93">
        <f t="shared" si="8"/>
        <v>2716325.2</v>
      </c>
      <c r="E17" s="93">
        <f t="shared" si="5"/>
        <v>4346120.32</v>
      </c>
      <c r="F17" s="93">
        <f t="shared" si="9"/>
        <v>4074487.8</v>
      </c>
      <c r="G17" s="92">
        <f>IF(A17&gt;20000000, 12.5%,IF(A17&gt;5000000, 10%, IF(A17&gt;250000, 7.5%,IF(A17&gt;1000000, 5%, 2.5%))))</f>
        <v>0.1</v>
      </c>
      <c r="H17" s="93">
        <f>G17*A17</f>
        <v>1400348.8</v>
      </c>
      <c r="I17" s="91"/>
    </row>
    <row r="18" spans="1:9" x14ac:dyDescent="0.2">
      <c r="A18" s="89"/>
      <c r="B18" s="89"/>
      <c r="C18" s="89"/>
      <c r="D18" s="89"/>
      <c r="E18" s="89"/>
      <c r="F18" s="89"/>
      <c r="G18" s="89"/>
      <c r="H18" s="89"/>
      <c r="I18" s="89"/>
    </row>
    <row r="19" spans="1:9" x14ac:dyDescent="0.2">
      <c r="A19" s="89"/>
      <c r="B19" s="89"/>
      <c r="C19" s="89"/>
      <c r="D19" s="89"/>
      <c r="E19" s="89"/>
      <c r="F19" s="89"/>
      <c r="G19" s="89"/>
      <c r="H19" s="89"/>
      <c r="I19" s="89"/>
    </row>
    <row r="20" spans="1:9" x14ac:dyDescent="0.2">
      <c r="A20" s="89"/>
      <c r="B20" s="89"/>
      <c r="C20" s="89"/>
      <c r="D20" s="89"/>
      <c r="E20" s="89"/>
      <c r="F20" s="89"/>
      <c r="G20" s="89"/>
      <c r="H20" s="89"/>
      <c r="I20" s="89"/>
    </row>
    <row r="21" spans="1:9" x14ac:dyDescent="0.2">
      <c r="A21" s="89"/>
      <c r="B21" s="89"/>
      <c r="C21" s="89"/>
      <c r="D21" s="89"/>
      <c r="E21" s="89"/>
      <c r="F21" s="89"/>
      <c r="G21" s="89"/>
      <c r="H21" s="89"/>
      <c r="I21" s="89"/>
    </row>
    <row r="22" spans="1:9" x14ac:dyDescent="0.2">
      <c r="A22" s="89"/>
      <c r="B22" s="89"/>
      <c r="C22" s="89"/>
      <c r="D22" s="89"/>
      <c r="E22" s="89"/>
      <c r="F22" s="89"/>
      <c r="G22" s="89"/>
      <c r="H22" s="89"/>
      <c r="I22" s="89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Instructions</vt:lpstr>
      <vt:lpstr>Fillable Sheet</vt:lpstr>
      <vt:lpstr>Alt Data</vt:lpstr>
      <vt:lpstr>Notes</vt:lpstr>
      <vt:lpstr>'Fillable Sheet'!Print_Area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Caleb</dc:creator>
  <cp:keywords/>
  <dc:description/>
  <cp:lastModifiedBy>Dustin Lloyd</cp:lastModifiedBy>
  <cp:revision/>
  <cp:lastPrinted>2026-02-13T17:15:42Z</cp:lastPrinted>
  <dcterms:created xsi:type="dcterms:W3CDTF">2021-06-01T15:51:26Z</dcterms:created>
  <dcterms:modified xsi:type="dcterms:W3CDTF">2026-05-14T21:09:56Z</dcterms:modified>
  <cp:category/>
  <cp:contentStatus/>
</cp:coreProperties>
</file>